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/>
  <mc:AlternateContent xmlns:mc="http://schemas.openxmlformats.org/markup-compatibility/2006">
    <mc:Choice Requires="x15">
      <x15ac:absPath xmlns:x15ac="http://schemas.microsoft.com/office/spreadsheetml/2010/11/ac" url="C:\Users\arsenis.MEDIA2DAY\Desktop\"/>
    </mc:Choice>
  </mc:AlternateContent>
  <xr:revisionPtr revIDLastSave="0" documentId="8_{DF17EC0A-31B9-454E-A129-555297C37AAB}" xr6:coauthVersionLast="47" xr6:coauthVersionMax="47" xr10:uidLastSave="{00000000-0000-0000-0000-000000000000}"/>
  <bookViews>
    <workbookView xWindow="-120" yWindow="-120" windowWidth="24240" windowHeight="13020" tabRatio="500" activeTab="4" xr2:uid="{00000000-000D-0000-FFFF-FFFF00000000}"/>
  </bookViews>
  <sheets>
    <sheet name="Σύνοψη" sheetId="1" r:id="rId1"/>
    <sheet name="Παραδοχές" sheetId="2" r:id="rId2"/>
    <sheet name="Μοχλοί Πολιτικής" sheetId="3" r:id="rId3"/>
    <sheet name="Προβολή" sheetId="4" r:id="rId4"/>
    <sheet name="Πηγές &amp; Σημειώσεις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1" i="4" l="1"/>
  <c r="AE71" i="4"/>
  <c r="AD71" i="4"/>
  <c r="AC71" i="4"/>
  <c r="AB71" i="4"/>
  <c r="AA71" i="4"/>
  <c r="Z71" i="4"/>
  <c r="Y71" i="4"/>
  <c r="X71" i="4"/>
  <c r="W71" i="4"/>
  <c r="V71" i="4"/>
  <c r="U71" i="4"/>
  <c r="T71" i="4"/>
  <c r="S71" i="4"/>
  <c r="R71" i="4"/>
  <c r="Q71" i="4"/>
  <c r="P71" i="4"/>
  <c r="O71" i="4"/>
  <c r="N71" i="4"/>
  <c r="M71" i="4"/>
  <c r="L71" i="4"/>
  <c r="K71" i="4"/>
  <c r="J71" i="4"/>
  <c r="I71" i="4"/>
  <c r="H71" i="4"/>
  <c r="G71" i="4"/>
  <c r="F71" i="4"/>
  <c r="E71" i="4"/>
  <c r="D71" i="4"/>
  <c r="C71" i="4"/>
  <c r="B71" i="4"/>
  <c r="AF70" i="4"/>
  <c r="AE70" i="4"/>
  <c r="AD70" i="4"/>
  <c r="AC70" i="4"/>
  <c r="AB70" i="4"/>
  <c r="AA70" i="4"/>
  <c r="Z70" i="4"/>
  <c r="Y70" i="4"/>
  <c r="X70" i="4"/>
  <c r="W70" i="4"/>
  <c r="V70" i="4"/>
  <c r="U70" i="4"/>
  <c r="T70" i="4"/>
  <c r="S70" i="4"/>
  <c r="R70" i="4"/>
  <c r="Q70" i="4"/>
  <c r="P70" i="4"/>
  <c r="O70" i="4"/>
  <c r="N70" i="4"/>
  <c r="M70" i="4"/>
  <c r="L70" i="4"/>
  <c r="K70" i="4"/>
  <c r="J70" i="4"/>
  <c r="I70" i="4"/>
  <c r="H70" i="4"/>
  <c r="G70" i="4"/>
  <c r="F70" i="4"/>
  <c r="E70" i="4"/>
  <c r="D70" i="4"/>
  <c r="C70" i="4"/>
  <c r="B70" i="4"/>
  <c r="AF69" i="4"/>
  <c r="AE69" i="4"/>
  <c r="AD69" i="4"/>
  <c r="AC69" i="4"/>
  <c r="AB69" i="4"/>
  <c r="AA69" i="4"/>
  <c r="Z69" i="4"/>
  <c r="Y69" i="4"/>
  <c r="X69" i="4"/>
  <c r="W69" i="4"/>
  <c r="V69" i="4"/>
  <c r="U69" i="4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B69" i="4"/>
  <c r="AF68" i="4"/>
  <c r="AE68" i="4"/>
  <c r="AD68" i="4"/>
  <c r="AC68" i="4"/>
  <c r="AB68" i="4"/>
  <c r="AA68" i="4"/>
  <c r="Z68" i="4"/>
  <c r="Y68" i="4"/>
  <c r="X68" i="4"/>
  <c r="W68" i="4"/>
  <c r="V68" i="4"/>
  <c r="U68" i="4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B68" i="4"/>
  <c r="AF67" i="4"/>
  <c r="AE67" i="4"/>
  <c r="AD67" i="4"/>
  <c r="AC67" i="4"/>
  <c r="AB67" i="4"/>
  <c r="AA67" i="4"/>
  <c r="Z67" i="4"/>
  <c r="Y67" i="4"/>
  <c r="X67" i="4"/>
  <c r="W67" i="4"/>
  <c r="V67" i="4"/>
  <c r="U67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B67" i="4"/>
  <c r="AF66" i="4"/>
  <c r="AE66" i="4"/>
  <c r="AD66" i="4"/>
  <c r="AC66" i="4"/>
  <c r="AB66" i="4"/>
  <c r="AA66" i="4"/>
  <c r="Z66" i="4"/>
  <c r="Y66" i="4"/>
  <c r="X66" i="4"/>
  <c r="W66" i="4"/>
  <c r="V66" i="4"/>
  <c r="U66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B66" i="4"/>
  <c r="AF65" i="4"/>
  <c r="AE65" i="4"/>
  <c r="AD65" i="4"/>
  <c r="AC65" i="4"/>
  <c r="AB65" i="4"/>
  <c r="AA65" i="4"/>
  <c r="Z65" i="4"/>
  <c r="Y65" i="4"/>
  <c r="X65" i="4"/>
  <c r="W65" i="4"/>
  <c r="V65" i="4"/>
  <c r="U65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B65" i="4"/>
  <c r="AF64" i="4"/>
  <c r="AE64" i="4"/>
  <c r="AD64" i="4"/>
  <c r="AC64" i="4"/>
  <c r="AB64" i="4"/>
  <c r="AA64" i="4"/>
  <c r="Z64" i="4"/>
  <c r="Y64" i="4"/>
  <c r="X64" i="4"/>
  <c r="W64" i="4"/>
  <c r="V64" i="4"/>
  <c r="U64" i="4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B64" i="4"/>
  <c r="AF63" i="4"/>
  <c r="AE63" i="4"/>
  <c r="AD63" i="4"/>
  <c r="AC63" i="4"/>
  <c r="AB63" i="4"/>
  <c r="AA63" i="4"/>
  <c r="Z63" i="4"/>
  <c r="Y63" i="4"/>
  <c r="X63" i="4"/>
  <c r="W63" i="4"/>
  <c r="V63" i="4"/>
  <c r="U63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B63" i="4"/>
  <c r="AF62" i="4"/>
  <c r="AE62" i="4"/>
  <c r="AD62" i="4"/>
  <c r="AC62" i="4"/>
  <c r="AB62" i="4"/>
  <c r="AA62" i="4"/>
  <c r="Z62" i="4"/>
  <c r="Y62" i="4"/>
  <c r="X62" i="4"/>
  <c r="W62" i="4"/>
  <c r="V62" i="4"/>
  <c r="U62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B62" i="4"/>
  <c r="AF61" i="4"/>
  <c r="AE61" i="4"/>
  <c r="AD61" i="4"/>
  <c r="AC61" i="4"/>
  <c r="AB61" i="4"/>
  <c r="AA61" i="4"/>
  <c r="Z61" i="4"/>
  <c r="Y61" i="4"/>
  <c r="X61" i="4"/>
  <c r="W61" i="4"/>
  <c r="V61" i="4"/>
  <c r="U61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B61" i="4"/>
  <c r="AF60" i="4"/>
  <c r="AE60" i="4"/>
  <c r="AD60" i="4"/>
  <c r="AC60" i="4"/>
  <c r="AB60" i="4"/>
  <c r="AA60" i="4"/>
  <c r="Z60" i="4"/>
  <c r="Y60" i="4"/>
  <c r="X60" i="4"/>
  <c r="W60" i="4"/>
  <c r="V60" i="4"/>
  <c r="U60" i="4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B60" i="4"/>
  <c r="AF59" i="4"/>
  <c r="AE59" i="4"/>
  <c r="AD59" i="4"/>
  <c r="AC59" i="4"/>
  <c r="AB59" i="4"/>
  <c r="AA59" i="4"/>
  <c r="Z59" i="4"/>
  <c r="Y59" i="4"/>
  <c r="X59" i="4"/>
  <c r="W59" i="4"/>
  <c r="V59" i="4"/>
  <c r="U59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B59" i="4"/>
  <c r="AF58" i="4"/>
  <c r="AE58" i="4"/>
  <c r="AD58" i="4"/>
  <c r="AC58" i="4"/>
  <c r="AB58" i="4"/>
  <c r="AA58" i="4"/>
  <c r="Z58" i="4"/>
  <c r="Y58" i="4"/>
  <c r="X58" i="4"/>
  <c r="W58" i="4"/>
  <c r="V58" i="4"/>
  <c r="U58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B58" i="4"/>
  <c r="AF57" i="4"/>
  <c r="AE57" i="4"/>
  <c r="AD57" i="4"/>
  <c r="AC57" i="4"/>
  <c r="AB57" i="4"/>
  <c r="AA57" i="4"/>
  <c r="Z57" i="4"/>
  <c r="Y57" i="4"/>
  <c r="X57" i="4"/>
  <c r="W57" i="4"/>
  <c r="V57" i="4"/>
  <c r="U57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B57" i="4"/>
  <c r="AF56" i="4"/>
  <c r="AE56" i="4"/>
  <c r="AD56" i="4"/>
  <c r="AC56" i="4"/>
  <c r="AB56" i="4"/>
  <c r="AA56" i="4"/>
  <c r="Z56" i="4"/>
  <c r="Y56" i="4"/>
  <c r="X56" i="4"/>
  <c r="W56" i="4"/>
  <c r="V56" i="4"/>
  <c r="U56" i="4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B56" i="4"/>
  <c r="AF55" i="4"/>
  <c r="AE55" i="4"/>
  <c r="AD55" i="4"/>
  <c r="AC55" i="4"/>
  <c r="AB55" i="4"/>
  <c r="AA55" i="4"/>
  <c r="Z55" i="4"/>
  <c r="Y55" i="4"/>
  <c r="X55" i="4"/>
  <c r="W55" i="4"/>
  <c r="V55" i="4"/>
  <c r="U55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B55" i="4"/>
  <c r="AF54" i="4"/>
  <c r="AE54" i="4"/>
  <c r="AD54" i="4"/>
  <c r="AC54" i="4"/>
  <c r="AB54" i="4"/>
  <c r="AA54" i="4"/>
  <c r="Z54" i="4"/>
  <c r="Y54" i="4"/>
  <c r="X54" i="4"/>
  <c r="W54" i="4"/>
  <c r="V54" i="4"/>
  <c r="U54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B54" i="4"/>
  <c r="AF53" i="4"/>
  <c r="AE53" i="4"/>
  <c r="AD53" i="4"/>
  <c r="AC53" i="4"/>
  <c r="AB53" i="4"/>
  <c r="AA53" i="4"/>
  <c r="Z53" i="4"/>
  <c r="Y53" i="4"/>
  <c r="X53" i="4"/>
  <c r="W53" i="4"/>
  <c r="V53" i="4"/>
  <c r="U53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B53" i="4"/>
  <c r="AF52" i="4"/>
  <c r="AE52" i="4"/>
  <c r="AD52" i="4"/>
  <c r="AC52" i="4"/>
  <c r="AB52" i="4"/>
  <c r="AA52" i="4"/>
  <c r="Z52" i="4"/>
  <c r="Y52" i="4"/>
  <c r="X52" i="4"/>
  <c r="W52" i="4"/>
  <c r="V52" i="4"/>
  <c r="U52" i="4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B52" i="4"/>
  <c r="AF51" i="4"/>
  <c r="AE51" i="4"/>
  <c r="AD51" i="4"/>
  <c r="AC51" i="4"/>
  <c r="AB51" i="4"/>
  <c r="AA51" i="4"/>
  <c r="Z51" i="4"/>
  <c r="Y51" i="4"/>
  <c r="X51" i="4"/>
  <c r="W51" i="4"/>
  <c r="V51" i="4"/>
  <c r="U51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B51" i="4"/>
  <c r="AF50" i="4"/>
  <c r="AE50" i="4"/>
  <c r="AD50" i="4"/>
  <c r="AC50" i="4"/>
  <c r="AB50" i="4"/>
  <c r="AA50" i="4"/>
  <c r="Z50" i="4"/>
  <c r="Y50" i="4"/>
  <c r="X50" i="4"/>
  <c r="W50" i="4"/>
  <c r="V50" i="4"/>
  <c r="U50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B50" i="4"/>
  <c r="AF49" i="4"/>
  <c r="AE49" i="4"/>
  <c r="AD49" i="4"/>
  <c r="AC49" i="4"/>
  <c r="AB49" i="4"/>
  <c r="AA49" i="4"/>
  <c r="Z49" i="4"/>
  <c r="Y49" i="4"/>
  <c r="X49" i="4"/>
  <c r="W49" i="4"/>
  <c r="V49" i="4"/>
  <c r="U49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B49" i="4"/>
  <c r="AF48" i="4"/>
  <c r="AE48" i="4"/>
  <c r="AD48" i="4"/>
  <c r="AC48" i="4"/>
  <c r="AB48" i="4"/>
  <c r="AA48" i="4"/>
  <c r="Z48" i="4"/>
  <c r="Y48" i="4"/>
  <c r="X48" i="4"/>
  <c r="W48" i="4"/>
  <c r="V48" i="4"/>
  <c r="U48" i="4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B48" i="4"/>
  <c r="AF47" i="4"/>
  <c r="AE47" i="4"/>
  <c r="AD47" i="4"/>
  <c r="AC47" i="4"/>
  <c r="AB47" i="4"/>
  <c r="AA47" i="4"/>
  <c r="Z47" i="4"/>
  <c r="Y47" i="4"/>
  <c r="X47" i="4"/>
  <c r="W47" i="4"/>
  <c r="V47" i="4"/>
  <c r="U47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B47" i="4"/>
  <c r="AF46" i="4"/>
  <c r="AE46" i="4"/>
  <c r="AD46" i="4"/>
  <c r="AC46" i="4"/>
  <c r="AB46" i="4"/>
  <c r="AA46" i="4"/>
  <c r="Z46" i="4"/>
  <c r="Y46" i="4"/>
  <c r="X46" i="4"/>
  <c r="W46" i="4"/>
  <c r="V46" i="4"/>
  <c r="U46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B46" i="4"/>
  <c r="AF45" i="4"/>
  <c r="AE45" i="4"/>
  <c r="AD45" i="4"/>
  <c r="AC45" i="4"/>
  <c r="AB45" i="4"/>
  <c r="AA45" i="4"/>
  <c r="Z45" i="4"/>
  <c r="Y45" i="4"/>
  <c r="X45" i="4"/>
  <c r="W45" i="4"/>
  <c r="V45" i="4"/>
  <c r="U45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B45" i="4"/>
  <c r="AF44" i="4"/>
  <c r="AE44" i="4"/>
  <c r="AD44" i="4"/>
  <c r="AC44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B44" i="4"/>
  <c r="AF43" i="4"/>
  <c r="AE43" i="4"/>
  <c r="AD43" i="4"/>
  <c r="AC43" i="4"/>
  <c r="AB43" i="4"/>
  <c r="AA43" i="4"/>
  <c r="Z43" i="4"/>
  <c r="Y43" i="4"/>
  <c r="X43" i="4"/>
  <c r="W43" i="4"/>
  <c r="V43" i="4"/>
  <c r="U43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B43" i="4"/>
  <c r="AF42" i="4"/>
  <c r="AE42" i="4"/>
  <c r="AD42" i="4"/>
  <c r="AC42" i="4"/>
  <c r="AB42" i="4"/>
  <c r="AA42" i="4"/>
  <c r="Z42" i="4"/>
  <c r="Y42" i="4"/>
  <c r="X42" i="4"/>
  <c r="W42" i="4"/>
  <c r="V42" i="4"/>
  <c r="U42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B42" i="4"/>
  <c r="AF41" i="4"/>
  <c r="AE41" i="4"/>
  <c r="AD41" i="4"/>
  <c r="AC41" i="4"/>
  <c r="AB41" i="4"/>
  <c r="AA41" i="4"/>
  <c r="Z41" i="4"/>
  <c r="Y41" i="4"/>
  <c r="X41" i="4"/>
  <c r="W41" i="4"/>
  <c r="V41" i="4"/>
  <c r="U41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B41" i="4"/>
  <c r="AF40" i="4"/>
  <c r="AE40" i="4"/>
  <c r="AD40" i="4"/>
  <c r="AC40" i="4"/>
  <c r="AB40" i="4"/>
  <c r="AA40" i="4"/>
  <c r="Z40" i="4"/>
  <c r="Y40" i="4"/>
  <c r="X40" i="4"/>
  <c r="W40" i="4"/>
  <c r="V40" i="4"/>
  <c r="U40" i="4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B40" i="4"/>
  <c r="AF39" i="4"/>
  <c r="AE39" i="4"/>
  <c r="AD39" i="4"/>
  <c r="AC39" i="4"/>
  <c r="AB39" i="4"/>
  <c r="AA39" i="4"/>
  <c r="Z39" i="4"/>
  <c r="Y39" i="4"/>
  <c r="X39" i="4"/>
  <c r="W39" i="4"/>
  <c r="V39" i="4"/>
  <c r="U39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B39" i="4"/>
  <c r="AF38" i="4"/>
  <c r="AE38" i="4"/>
  <c r="AD38" i="4"/>
  <c r="AC38" i="4"/>
  <c r="AB38" i="4"/>
  <c r="AA38" i="4"/>
  <c r="Z38" i="4"/>
  <c r="Y38" i="4"/>
  <c r="X38" i="4"/>
  <c r="W38" i="4"/>
  <c r="V38" i="4"/>
  <c r="U38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B38" i="4"/>
  <c r="AF37" i="4"/>
  <c r="AE37" i="4"/>
  <c r="AD37" i="4"/>
  <c r="AC37" i="4"/>
  <c r="AB37" i="4"/>
  <c r="AA37" i="4"/>
  <c r="Z37" i="4"/>
  <c r="Y37" i="4"/>
  <c r="X37" i="4"/>
  <c r="W37" i="4"/>
  <c r="V37" i="4"/>
  <c r="U37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B37" i="4"/>
  <c r="AF36" i="4"/>
  <c r="AE36" i="4"/>
  <c r="AD36" i="4"/>
  <c r="AC36" i="4"/>
  <c r="AB36" i="4"/>
  <c r="AA36" i="4"/>
  <c r="Z36" i="4"/>
  <c r="Y36" i="4"/>
  <c r="X36" i="4"/>
  <c r="W36" i="4"/>
  <c r="V36" i="4"/>
  <c r="U36" i="4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B36" i="4"/>
  <c r="AF35" i="4"/>
  <c r="AE35" i="4"/>
  <c r="AD35" i="4"/>
  <c r="AC35" i="4"/>
  <c r="AB35" i="4"/>
  <c r="AA35" i="4"/>
  <c r="Z35" i="4"/>
  <c r="Y35" i="4"/>
  <c r="X35" i="4"/>
  <c r="W35" i="4"/>
  <c r="V35" i="4"/>
  <c r="U35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B35" i="4"/>
  <c r="AF34" i="4"/>
  <c r="AE34" i="4"/>
  <c r="AD34" i="4"/>
  <c r="AC34" i="4"/>
  <c r="AB34" i="4"/>
  <c r="AA34" i="4"/>
  <c r="Z34" i="4"/>
  <c r="Y34" i="4"/>
  <c r="X34" i="4"/>
  <c r="W34" i="4"/>
  <c r="V34" i="4"/>
  <c r="U34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B34" i="4"/>
  <c r="AF33" i="4"/>
  <c r="AE33" i="4"/>
  <c r="AD33" i="4"/>
  <c r="AC33" i="4"/>
  <c r="AB33" i="4"/>
  <c r="AA33" i="4"/>
  <c r="Z33" i="4"/>
  <c r="Y33" i="4"/>
  <c r="X33" i="4"/>
  <c r="W33" i="4"/>
  <c r="V33" i="4"/>
  <c r="U33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B33" i="4"/>
  <c r="AF32" i="4"/>
  <c r="AE32" i="4"/>
  <c r="AD32" i="4"/>
  <c r="AC32" i="4"/>
  <c r="AB32" i="4"/>
  <c r="AA32" i="4"/>
  <c r="Z32" i="4"/>
  <c r="Y32" i="4"/>
  <c r="X32" i="4"/>
  <c r="W32" i="4"/>
  <c r="V32" i="4"/>
  <c r="U32" i="4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B32" i="4"/>
  <c r="AF31" i="4"/>
  <c r="AE31" i="4"/>
  <c r="AD31" i="4"/>
  <c r="AC31" i="4"/>
  <c r="AB31" i="4"/>
  <c r="AA31" i="4"/>
  <c r="Z31" i="4"/>
  <c r="Y31" i="4"/>
  <c r="X31" i="4"/>
  <c r="W31" i="4"/>
  <c r="V31" i="4"/>
  <c r="U31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B31" i="4"/>
  <c r="AF30" i="4"/>
  <c r="AE30" i="4"/>
  <c r="AD30" i="4"/>
  <c r="AC30" i="4"/>
  <c r="AB30" i="4"/>
  <c r="AA30" i="4"/>
  <c r="Z30" i="4"/>
  <c r="Y30" i="4"/>
  <c r="X30" i="4"/>
  <c r="W30" i="4"/>
  <c r="V30" i="4"/>
  <c r="U30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B30" i="4"/>
  <c r="AF29" i="4"/>
  <c r="AE29" i="4"/>
  <c r="AD29" i="4"/>
  <c r="AC29" i="4"/>
  <c r="AB29" i="4"/>
  <c r="AA29" i="4"/>
  <c r="Z29" i="4"/>
  <c r="Y29" i="4"/>
  <c r="X29" i="4"/>
  <c r="W29" i="4"/>
  <c r="V29" i="4"/>
  <c r="U29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B29" i="4"/>
  <c r="AF28" i="4"/>
  <c r="AE28" i="4"/>
  <c r="AD28" i="4"/>
  <c r="AC28" i="4"/>
  <c r="AB28" i="4"/>
  <c r="AA28" i="4"/>
  <c r="Z28" i="4"/>
  <c r="Y28" i="4"/>
  <c r="X28" i="4"/>
  <c r="W28" i="4"/>
  <c r="V28" i="4"/>
  <c r="U28" i="4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B28" i="4"/>
  <c r="AF27" i="4"/>
  <c r="AE27" i="4"/>
  <c r="AD27" i="4"/>
  <c r="AC27" i="4"/>
  <c r="AB27" i="4"/>
  <c r="AA27" i="4"/>
  <c r="Z27" i="4"/>
  <c r="Y27" i="4"/>
  <c r="X27" i="4"/>
  <c r="W27" i="4"/>
  <c r="V27" i="4"/>
  <c r="U27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B27" i="4"/>
  <c r="AF26" i="4"/>
  <c r="AE26" i="4"/>
  <c r="AD26" i="4"/>
  <c r="AC26" i="4"/>
  <c r="AB26" i="4"/>
  <c r="AA26" i="4"/>
  <c r="Z26" i="4"/>
  <c r="Y26" i="4"/>
  <c r="X26" i="4"/>
  <c r="W26" i="4"/>
  <c r="V26" i="4"/>
  <c r="U26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B26" i="4"/>
  <c r="AF25" i="4"/>
  <c r="AE25" i="4"/>
  <c r="AD25" i="4"/>
  <c r="AC25" i="4"/>
  <c r="AB25" i="4"/>
  <c r="AA25" i="4"/>
  <c r="Z25" i="4"/>
  <c r="Y25" i="4"/>
  <c r="X25" i="4"/>
  <c r="W25" i="4"/>
  <c r="V25" i="4"/>
  <c r="U25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B25" i="4"/>
  <c r="AF24" i="4"/>
  <c r="AE24" i="4"/>
  <c r="AD24" i="4"/>
  <c r="AC24" i="4"/>
  <c r="AB24" i="4"/>
  <c r="AA24" i="4"/>
  <c r="Z24" i="4"/>
  <c r="Y24" i="4"/>
  <c r="X24" i="4"/>
  <c r="W24" i="4"/>
  <c r="V24" i="4"/>
  <c r="U24" i="4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B24" i="4"/>
  <c r="AF23" i="4"/>
  <c r="AE23" i="4"/>
  <c r="AD23" i="4"/>
  <c r="AC23" i="4"/>
  <c r="AB23" i="4"/>
  <c r="AA23" i="4"/>
  <c r="Z23" i="4"/>
  <c r="Y23" i="4"/>
  <c r="X23" i="4"/>
  <c r="W23" i="4"/>
  <c r="V23" i="4"/>
  <c r="U23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B23" i="4"/>
  <c r="AF22" i="4"/>
  <c r="AE22" i="4"/>
  <c r="AD22" i="4"/>
  <c r="AC22" i="4"/>
  <c r="AB22" i="4"/>
  <c r="AA22" i="4"/>
  <c r="Z22" i="4"/>
  <c r="Y22" i="4"/>
  <c r="X22" i="4"/>
  <c r="W22" i="4"/>
  <c r="V22" i="4"/>
  <c r="U22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B22" i="4"/>
  <c r="AF21" i="4"/>
  <c r="AE21" i="4"/>
  <c r="AD21" i="4"/>
  <c r="AC21" i="4"/>
  <c r="AB21" i="4"/>
  <c r="AA21" i="4"/>
  <c r="Z21" i="4"/>
  <c r="Y21" i="4"/>
  <c r="X21" i="4"/>
  <c r="W21" i="4"/>
  <c r="V21" i="4"/>
  <c r="U21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B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9" i="4"/>
  <c r="AE19" i="4"/>
  <c r="AD19" i="4"/>
  <c r="AC19" i="4"/>
  <c r="AB19" i="4"/>
  <c r="AA19" i="4"/>
  <c r="Z19" i="4"/>
  <c r="Y19" i="4"/>
  <c r="X19" i="4"/>
  <c r="W19" i="4"/>
  <c r="V19" i="4"/>
  <c r="U19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B19" i="4"/>
  <c r="AF18" i="4"/>
  <c r="AE18" i="4"/>
  <c r="AD18" i="4"/>
  <c r="AC18" i="4"/>
  <c r="AB18" i="4"/>
  <c r="AA18" i="4"/>
  <c r="Z18" i="4"/>
  <c r="Y18" i="4"/>
  <c r="X18" i="4"/>
  <c r="W18" i="4"/>
  <c r="V18" i="4"/>
  <c r="U18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B18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F15" i="4"/>
  <c r="AE15" i="4"/>
  <c r="AD15" i="4"/>
  <c r="AC15" i="4"/>
  <c r="AB15" i="4"/>
  <c r="AA15" i="4"/>
  <c r="Z15" i="4"/>
  <c r="Y15" i="4"/>
  <c r="X15" i="4"/>
  <c r="W15" i="4"/>
  <c r="V15" i="4"/>
  <c r="U15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B15" i="4"/>
  <c r="AF14" i="4"/>
  <c r="AE14" i="4"/>
  <c r="AD14" i="4"/>
  <c r="AC14" i="4"/>
  <c r="AB14" i="4"/>
  <c r="AA14" i="4"/>
  <c r="Z14" i="4"/>
  <c r="Y14" i="4"/>
  <c r="X14" i="4"/>
  <c r="W14" i="4"/>
  <c r="V14" i="4"/>
  <c r="U14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B14" i="4"/>
  <c r="AF13" i="4"/>
  <c r="AE13" i="4"/>
  <c r="AD13" i="4"/>
  <c r="AC13" i="4"/>
  <c r="AB13" i="4"/>
  <c r="AA13" i="4"/>
  <c r="Z13" i="4"/>
  <c r="Y13" i="4"/>
  <c r="X13" i="4"/>
  <c r="W13" i="4"/>
  <c r="V13" i="4"/>
  <c r="U13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B13" i="4"/>
  <c r="AF12" i="4"/>
  <c r="AE12" i="4"/>
  <c r="AD12" i="4"/>
  <c r="AC12" i="4"/>
  <c r="AB12" i="4"/>
  <c r="AA12" i="4"/>
  <c r="Z12" i="4"/>
  <c r="Y12" i="4"/>
  <c r="X12" i="4"/>
  <c r="W12" i="4"/>
  <c r="V12" i="4"/>
  <c r="U12" i="4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B12" i="4"/>
  <c r="AF11" i="4"/>
  <c r="AE11" i="4"/>
  <c r="AD11" i="4"/>
  <c r="AC11" i="4"/>
  <c r="AB11" i="4"/>
  <c r="AA11" i="4"/>
  <c r="Z11" i="4"/>
  <c r="Y11" i="4"/>
  <c r="X11" i="4"/>
  <c r="W11" i="4"/>
  <c r="V11" i="4"/>
  <c r="U11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B11" i="4"/>
  <c r="AF10" i="4"/>
  <c r="AE10" i="4"/>
  <c r="AD10" i="4"/>
  <c r="AC10" i="4"/>
  <c r="AB10" i="4"/>
  <c r="AA10" i="4"/>
  <c r="Z10" i="4"/>
  <c r="Y10" i="4"/>
  <c r="X10" i="4"/>
  <c r="W10" i="4"/>
  <c r="V10" i="4"/>
  <c r="U10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B10" i="4"/>
  <c r="AF9" i="4"/>
  <c r="AE9" i="4"/>
  <c r="AD9" i="4"/>
  <c r="AC9" i="4"/>
  <c r="AB9" i="4"/>
  <c r="AA9" i="4"/>
  <c r="Z9" i="4"/>
  <c r="Y9" i="4"/>
  <c r="X9" i="4"/>
  <c r="W9" i="4"/>
  <c r="V9" i="4"/>
  <c r="U9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B9" i="4"/>
  <c r="AF8" i="4"/>
  <c r="AE8" i="4"/>
  <c r="AD8" i="4"/>
  <c r="AC8" i="4"/>
  <c r="AB8" i="4"/>
  <c r="AA8" i="4"/>
  <c r="Z8" i="4"/>
  <c r="Y8" i="4"/>
  <c r="X8" i="4"/>
  <c r="W8" i="4"/>
  <c r="V8" i="4"/>
  <c r="U8" i="4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B8" i="4"/>
  <c r="AF7" i="4"/>
  <c r="AE7" i="4"/>
  <c r="AD7" i="4"/>
  <c r="AC7" i="4"/>
  <c r="AB7" i="4"/>
  <c r="AA7" i="4"/>
  <c r="Z7" i="4"/>
  <c r="Y7" i="4"/>
  <c r="X7" i="4"/>
  <c r="W7" i="4"/>
  <c r="V7" i="4"/>
  <c r="U7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B7" i="4"/>
  <c r="AF6" i="4"/>
  <c r="AE6" i="4"/>
  <c r="AD6" i="4"/>
  <c r="AC6" i="4"/>
  <c r="AB6" i="4"/>
  <c r="AA6" i="4"/>
  <c r="Z6" i="4"/>
  <c r="Y6" i="4"/>
  <c r="X6" i="4"/>
  <c r="W6" i="4"/>
  <c r="V6" i="4"/>
  <c r="U6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B6" i="4"/>
  <c r="AF5" i="4"/>
  <c r="AE5" i="4"/>
  <c r="AD5" i="4"/>
  <c r="AC5" i="4"/>
  <c r="AB5" i="4"/>
  <c r="AA5" i="4"/>
  <c r="Z5" i="4"/>
  <c r="Y5" i="4"/>
  <c r="X5" i="4"/>
  <c r="W5" i="4"/>
  <c r="V5" i="4"/>
  <c r="U5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B5" i="4"/>
  <c r="AF4" i="4"/>
  <c r="AE4" i="4"/>
  <c r="AD4" i="4"/>
  <c r="AC4" i="4"/>
  <c r="AB4" i="4"/>
  <c r="AA4" i="4"/>
  <c r="Z4" i="4"/>
  <c r="Y4" i="4"/>
  <c r="X4" i="4"/>
  <c r="W4" i="4"/>
  <c r="V4" i="4"/>
  <c r="U4" i="4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B4" i="4"/>
  <c r="AF3" i="4"/>
  <c r="AE3" i="4"/>
  <c r="AD3" i="4"/>
  <c r="AC3" i="4"/>
  <c r="AB3" i="4"/>
  <c r="AA3" i="4"/>
  <c r="Z3" i="4"/>
  <c r="Y3" i="4"/>
  <c r="X3" i="4"/>
  <c r="W3" i="4"/>
  <c r="V3" i="4"/>
  <c r="U3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B3" i="4"/>
  <c r="AF2" i="4"/>
  <c r="AE2" i="4"/>
  <c r="AD2" i="4"/>
  <c r="AC2" i="4"/>
  <c r="AB2" i="4"/>
  <c r="AA2" i="4"/>
  <c r="Z2" i="4"/>
  <c r="Y2" i="4"/>
  <c r="X2" i="4"/>
  <c r="W2" i="4"/>
  <c r="V2" i="4"/>
  <c r="U2" i="4"/>
  <c r="T2" i="4"/>
  <c r="S2" i="4"/>
  <c r="R2" i="4"/>
  <c r="Q2" i="4"/>
  <c r="P2" i="4"/>
  <c r="O2" i="4"/>
  <c r="N2" i="4"/>
  <c r="M2" i="4"/>
  <c r="L2" i="4"/>
  <c r="K2" i="4"/>
  <c r="J2" i="4"/>
  <c r="I2" i="4"/>
  <c r="H2" i="4"/>
  <c r="G2" i="4"/>
  <c r="F2" i="4"/>
  <c r="E2" i="4"/>
  <c r="D2" i="4"/>
  <c r="C2" i="4"/>
  <c r="B2" i="4"/>
  <c r="E15" i="3"/>
  <c r="G14" i="3"/>
  <c r="F14" i="3"/>
  <c r="E14" i="3"/>
  <c r="H13" i="3"/>
  <c r="G13" i="3"/>
  <c r="F13" i="3"/>
  <c r="E13" i="3"/>
  <c r="H12" i="3"/>
  <c r="G12" i="3"/>
  <c r="F12" i="3"/>
  <c r="E12" i="3"/>
  <c r="H11" i="3"/>
  <c r="G11" i="3"/>
  <c r="F11" i="3"/>
  <c r="E11" i="3"/>
  <c r="H10" i="3"/>
  <c r="G10" i="3"/>
  <c r="F10" i="3"/>
  <c r="E10" i="3"/>
  <c r="H9" i="3"/>
  <c r="G9" i="3"/>
  <c r="F9" i="3"/>
  <c r="E9" i="3"/>
  <c r="H8" i="3"/>
  <c r="G8" i="3"/>
  <c r="F8" i="3"/>
  <c r="E8" i="3"/>
  <c r="H7" i="3"/>
  <c r="G7" i="3"/>
  <c r="F7" i="3"/>
  <c r="E7" i="3"/>
  <c r="H6" i="3"/>
  <c r="G6" i="3"/>
  <c r="F6" i="3"/>
  <c r="E6" i="3"/>
  <c r="H5" i="3"/>
  <c r="G5" i="3"/>
  <c r="F5" i="3"/>
  <c r="E5" i="3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G17" i="1"/>
  <c r="F17" i="1"/>
  <c r="E17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F9" i="1"/>
  <c r="D9" i="1"/>
  <c r="D8" i="1"/>
  <c r="D7" i="1"/>
  <c r="F6" i="1"/>
  <c r="D6" i="1"/>
  <c r="F5" i="1"/>
  <c r="D5" i="1"/>
  <c r="F4" i="1"/>
  <c r="D4" i="1"/>
</calcChain>
</file>

<file path=xl/sharedStrings.xml><?xml version="1.0" encoding="utf-8"?>
<sst xmlns="http://schemas.openxmlformats.org/spreadsheetml/2006/main" count="169" uniqueCount="154">
  <si>
    <t>ΑΝΑΛΟΓΙΣΤΙΚΟ ΕΛΛΕΙΜΜΑ ΣΥΝΤΑΞΙΟΔΟΤΙΚΟΥ ΣΥΣΤΗΜΑΤΟΣ (ΕΦΚΑ-ΚΡΑΤΟΣ) · ΟΡΙΖΟΝΤΑΣ 70 ΕΤΩΝ (2026–2095)</t>
  </si>
  <si>
    <t>Χρηματοδοτικό κενό = δαπάνη συντάξεων (AWG) − ίδιες εισφορές εργοδοτών/εργαζομένων · Αναλογιστικό έλλειμμα = παρούσα αξία της ροής</t>
  </si>
  <si>
    <t>Ετήσιο κενό 2026</t>
  </si>
  <si>
    <t>δισ €</t>
  </si>
  <si>
    <t>Ετήσιο κενό 2041 (15ετία)</t>
  </si>
  <si>
    <t>Μέγιστο κενό (% ΑΕΠ)</t>
  </si>
  <si>
    <t>% ΑΕΠ</t>
  </si>
  <si>
    <t>Σωρευτικό κενό 2026–2095 (ονομαστικό)</t>
  </si>
  <si>
    <t>ΠΑ 15ετίας 2026–2041</t>
  </si>
  <si>
    <t>ΑΝΑΛΟΓΙΣΤΙΚΟ ΕΛΛΕΙΜΜΑ 70ΕΤΙΑΣ (ΠΑ)</t>
  </si>
  <si>
    <t>Οι δείκτες ενσωματώνουν τους ενεργούς διακόπτες ευαισθησιών &amp; μοχλών (φύλλα «Παραδοχές» τμ. Γ/Ε, τεκμηρίωση στο «Μοχλοί Πολιτικής»).</t>
  </si>
  <si>
    <t>Ανά δεκαετία</t>
  </si>
  <si>
    <t>Έτος</t>
  </si>
  <si>
    <t>Κενό % ΑΕΠ</t>
  </si>
  <si>
    <t>Κενό δισ €</t>
  </si>
  <si>
    <t>ΑΕΠ δισ €</t>
  </si>
  <si>
    <t>Συνταξιούχοι χιλ.</t>
  </si>
  <si>
    <t>Εισφέροντες χιλ.</t>
  </si>
  <si>
    <t>Μπλε = επεξεργάσιμες παραδοχές (φύλλο «Παραδοχές») · Κίτρινο = διακόπτες σεναρίων/ευαισθησιών · Πράσινο = διασυνδέσεις</t>
  </si>
  <si>
    <t>ΠΑΡΑΔΟΧΕΣ ΜΟΝΤΕΛΟΥ - όλα τα μπλε κελιά είναι επεξεργάσιμα · κίτρινα = διακόπτες σεναρίων</t>
  </si>
  <si>
    <t>Α. Μακροοικονομικές παραδοχές</t>
  </si>
  <si>
    <t>Έτη αγκύρωσης →</t>
  </si>
  <si>
    <t>Πηγή / σημείωση</t>
  </si>
  <si>
    <t>Πραγματική μεγέθυνση ΑΕΠ (%)</t>
  </si>
  <si>
    <t>2026: Εισηγητική Έκθεση ΠΥ2026 (ΥΠΕΘΟ, 11/2025) · μετά: προφίλ AR2024/AWG</t>
  </si>
  <si>
    <t>Αποπληθωριστής ΑΕΠ (%)</t>
  </si>
  <si>
    <t>AWG: μακροχρόνιος πληθωρισμός 2%</t>
  </si>
  <si>
    <t>Ονομαστικό ΑΕΠ 2026 (δισ €)</t>
  </si>
  <si>
    <t>ΠΥ2026: ΑΕΠ 260,0 δισ €</t>
  </si>
  <si>
    <t>Προεξοφλητικό επιτόκιο (ονομαστικό)</t>
  </si>
  <si>
    <t>≈ απόδοση μακροχρόνιων ΟΕΔ</t>
  </si>
  <si>
    <t>Β. Σύστημα συντάξεων - % ΑΕΠ (αγκυρώσεις ανά δεκαετία, γραμμική παρεμβολή ενδιάμεσα, σταθερό μετά το 2070)</t>
  </si>
  <si>
    <t>Δαπάνη συντάξεων — ΒΑΣΙΚΟ (% ΑΕΠ)</t>
  </si>
  <si>
    <t>Αγκύρωση 2026 σε πραγματική εκτέλεση (ΕΦΚΑ 31,1 δισ + μερίσματα/ανασφάλιστοι) + κλίσεις AR2024 + κατάργηση συμψηφισμού πρ. διαφοράς</t>
  </si>
  <si>
    <t>Δαπάνη συντάξεων — AR2024/ΕΑΑ (% ΑΕΠ)</t>
  </si>
  <si>
    <t>AR2024 Country Fiche EL, Table 6 (2026: παρεμβολή 2022→2030)</t>
  </si>
  <si>
    <t>Ίδιες εισφορές (εργοδ.+εργαζ.) — ΒΑΣΙΚΟ (% ΑΕΠ)</t>
  </si>
  <si>
    <t>Εκτίμηση 2026 ≈ 19,6 δισ € + κλίσεις AR2024 (φθίνουσες λόγω ΤΕΚΑ &amp; απασχόλησης)</t>
  </si>
  <si>
    <t>Ίδιες εισφορές — AR2024/ΕΑΑ (% ΑΕΠ)</t>
  </si>
  <si>
    <t>AR2024 Table 15: εργοδότες+εργαζόμενοι (χωρίς κρατική εισφορά)</t>
  </si>
  <si>
    <t>Επιλογή σεναρίου (1 = Βασικό, 2 = AR2024/ΕΑΑ)</t>
  </si>
  <si>
    <t>Γ. Ευαισθησίες - απόκλιση δαπάνης από το βασικό (μον. ΑΕΠ, AR2024 Table 17)</t>
  </si>
  <si>
    <t>Διακόπτης (0/1) ↓</t>
  </si>
  <si>
    <t>Πάγωμα ορίων ηλικίας (αποσύνδεση από προσδόκιμο)</t>
  </si>
  <si>
    <t>Σταθερό benefit ratio (διατήρηση αναπλήρωσης)</t>
  </si>
  <si>
    <t>Χαμηλότερη μετανάστευση (−33%)</t>
  </si>
  <si>
    <t>Χαμηλότερη παραγωγικότητα (TFP → 0,6%)</t>
  </si>
  <si>
    <t>Υψηλότερη απασχόληση 55+ (+10 μον.)</t>
  </si>
  <si>
    <t>Δ. Δημογραφικά μεγέθη (ΕΑΑ/EUROPOP2023 - πληροφοριακά, δεν οδηγούν τον υπολογισμό)</t>
  </si>
  <si>
    <t>Πληθυσμός (χιλ.)</t>
  </si>
  <si>
    <t>Συνταξιούχοι (χιλ.)</t>
  </si>
  <si>
    <t>Εισφέροντες (χιλ.)</t>
  </si>
  <si>
    <t>Δείκτης εξάρτησης 65+/20-64</t>
  </si>
  <si>
    <t>Κορύφωση 75,0 το 2053 (AR2024 Table 2) · μετά το 2070: σταθερά (όριο ορίζοντα Eurostat)</t>
  </si>
  <si>
    <t>Σημ.: Οι σειρές Β–Γ παρεμβάλλονται γραμμικά μεταξύ των ετών αγκύρωσης· μετά το 2070 διατηρούνται σταθερές (τελευταία στήλη).</t>
  </si>
  <si>
    <t>Ε. Μοχλοί πολιτικής - επίδραση στο κενό (μον. ΑΕΠ, αρνητικό = μείωση κενού)</t>
  </si>
  <si>
    <t>Κόστος υλοπ. (% ΑΕΠ/έτος)</t>
  </si>
  <si>
    <t>Διακόπτης (0/1)</t>
  </si>
  <si>
    <t>Μετανάστευση +33% καθαρών ροών</t>
  </si>
  <si>
    <t>Γυναικεία συμμετοχή → μ.ό. ΕΕ</t>
  </si>
  <si>
    <t>Απασχόληση 55+ (+10 μον.)</t>
  </si>
  <si>
    <t>Παραγωγικότητα/επενδύσεις (TFP +0,2 μον.)</t>
  </si>
  <si>
    <t>Εισφοροδιαφυγή — ψηφιακή κάρτα φάση Β</t>
  </si>
  <si>
    <t>Αποδόσεις ΑΚΑΓΕ/αποθεματικών</t>
  </si>
  <si>
    <t>Πλαφόν ασφαλιστέων ↑ με capped accrual</t>
  </si>
  <si>
    <t>Θωράκιση αναπλήρωσης (πάτωμα benefit ratio ~0,65 από 2040)</t>
  </si>
  <si>
    <t>Ανάπτυξη 2ου πυλώνα (ΤΕΑ, auto-enrolment) → κατώφλι 0,60 αντί 0,65</t>
  </si>
  <si>
    <t>Πηγές αποκλίσεων: μοχλοί 1,3,4 = AR2024 Table 17 (αντεστραμμένα πρόσημα ευνοϊκών σεναρίων)· 2,5,6,7,9 = εκτιμήσεις μοντέλου· 8 = μερική εκδοχή «σταθερού benefit ratio»· ο 9 (ΤΕΑ) = διαφορά κατωφλίου 0,60 έναντι 0,65 και ενεργοποιείται ΜΟΝΟ σε συνδυασμό με τον 8. Το κόστος υλοποίησης εφαρμόζεται σταθερά από το 2027 όσο ο διακόπτης = 1.</t>
  </si>
  <si>
    <t>ΜΟΧΛΟΙ ΠΟΛΙΤΙΚΗΣ - ΤΕΚΜΗΡΙΩΣΗ &amp; ΖΩΝΤΑΝΗ ΑΠΟΤΙΜΗΣΗ (ΔΠΑ 70ετίας)</t>
  </si>
  <si>
    <t>Στήλες Ε–Θ ενημερώνονται αυτόματα από τις Παραδοχές· ενεργοποίηση μοχλών: Παραδοχές, τμήμα Ε, στήλη Κ (0/1).</t>
  </si>
  <si>
    <t>Μοχλός</t>
  </si>
  <si>
    <t>Μηχανισμός μετάδοσης</t>
  </si>
  <si>
    <t>Εργαλεία υλοποίησης</t>
  </si>
  <si>
    <t>Όφελος ΔΠΑ (δισ €)</t>
  </si>
  <si>
    <t>Κόστος ΔΠΑ (δισ €)</t>
  </si>
  <si>
    <t>Καθαρό (δισ €)</t>
  </si>
  <si>
    <t>Όφελος/Κόστος</t>
  </si>
  <si>
    <t>Προϋποθέσεις &amp; κίνδυνοι</t>
  </si>
  <si>
    <t>Πρόσθετες καθαρές εισροές εργάσιμης ηλικίας (τάξης +10 χιλ./έτος, διατηρούμενες) → περισσότεροι εισφέροντες και υψηλότερο ΑΕΠ σήμερα, ενώ η αντίστοιχη συνταξιοδοτική δαπάνη ωριμάζει με υστέρηση 30–40 ετών. Όφελος 1,2 δισ/έτος το 2040 → 9,7 δισ/έτος το 2070: αργή ωρίμανση.</t>
  </si>
  <si>
    <t>Νομιμοποίηση όσων ήδη εργάζονται άτυπα (στιγμιαία μετατροπή σε εισφέροντες, μηδενικό κόστος ένταξης) · διμερείς συμφωνίες εργασίας (Αίγυπτος, Γεωργία, Ινδία, Φιλιππίνες) · ταχεία αδειοδότηση σε κλάδους με κενά · πρόγραμμα επιστροφής Ελλήνων της κρίσης (brain regain).</t>
  </si>
  <si>
    <t>Αποδίδει ΜΟΝΟ με τυπική απασχόληση - άτυπη εργασία = κόστη χωρίς εισφορές · απαιτεί στεγαστική πολιτική &amp; κοινωνική συναίνεση · οι μετανάστες γερνούν: λύση ροής, απαιτεί διατηρούμενες εισροές, όχι εφάπαξ · καλύπτει ~12% του ελλείμματος βάσης.</t>
  </si>
  <si>
    <t>Σύγκλιση απασχόλησης γυναικών 20–64 προς τον μ.ό. ΕΕ ≈ +250-300 χιλ. εισφέροντες έως το 2040 → +0,4 μον. ΑΕΠ εισφορές, συν επίδραση ΑΕΠ. Το μεγαλύτερο ανεκμετάλλευτο εγχώριο απόθεμα εργασίας.</t>
  </si>
  <si>
    <t>Καθολική προσχολική φροντίδα 0–4 (ΤΑΑ/ΕΣΠΑ) · ολοήμερο σχολείο με πραγματικό ωράριο · γονικές άδειες με υψηλή αναπλήρωση · φορολογική ουδετερότητα δεύτερου εισοδήματος · τηλεργασία/ευελιξία.</t>
  </si>
  <si>
    <t>Απαιτεί εμπροσθοβαρή επένδυση υποδομών φροντίδας - χωρίς προσιτή φροντίδα ο μοχλός δεν κινείται · η μερική απασχόληση αποδίδει αναλογικά λιγότερο · ο πραγματικός μοχλός είναι κοινωνική υποδομή, όχι ασφαλιστική παράμετρος.</t>
  </si>
  <si>
    <t>Υψηλότερο ποσοστό απασχόλησης 55-74 → αργότερη πραγματική (όχι θεσμική) έξοδος, περισσότερα έτη εισφορών, υψηλότερο ΑΕΠ και λιγότερα έτη καταβολής ανά συνταξιούχο — χωρίς αλλαγή ορίων ηλικίας.</t>
  </si>
  <si>
    <t>Διατήρηση μοντέλου εργαζόμενου συνταξιούχου με πόρο 10% (αντί περικοπής) · στοχευμένη επανειδίκευση 50+ · καταπολέμηση ηλικιακών διακρίσεων · ευέλικτη μερική/σταδιακή συνταξιοδότηση.</t>
  </si>
  <si>
    <t>Όρια σε βαριά &amp; ανθυγιεινά επαγγέλματα - απαιτεί διαφοροποιημένη προσέγγιση · εμπειρικά ο «εκτοπισμός» των νέων είναι μικρός, αλλά πολιτικά προβάλλεται · μέτριο μέγεθος, σχεδόν μηδενικό κόστος.</t>
  </si>
  <si>
    <t>Υψηλότερη TFP → ταχύτεροι μισθοί &amp; ΑΕΠ → ευρύτερη βάση εισφορών, ενώ η δαπάνη (τιμαριθμοποιημένη στον πληθωρισμό) δεν ακολουθεί πλήρως → το κενό συρρικνώνεται ενδογενώς. Συνδέεται ευθέως με το επενδυτικό κενό (16% vs 21% ΕΕ) και τη ΝΙΙΡ.</t>
  </si>
  <si>
    <t>Διατήρηση επενδυτικού λόγου &gt;17% ΑΕΠ μετά τη λήξη ΤΑΑ · θεσμοί διάχυσης τεχνολογίας σε ΜμΕ · ενέργεια/δίκτυα/logistics · R&amp;D &amp; δεσμοί πανεπιστημίων-παραγωγής.</t>
  </si>
  <si>
    <t>Ο λιγότερο ελεγχόμενος μοχλός - δεκαετής συνέπεια πολιτικής · το ασφαλιστικό όφελος είναι παρεπόμενο αναπτυξιακής στρατηγικής, όχι αυτοτελές εργαλείο · το κόστος 0,10% ΑΕΠ είναι συμβατική απόδοση δημόσιας συγχρηματοδότησης.</t>
  </si>
  <si>
    <t>Επέκταση κάρτας εργασίας σε εστίαση/τουρισμό/κατασκευές/αγροδιατροφή + διασταυρώσεις ΑΑΔΕ↔ΕΦΚΑ σε πραγματικό χρόνο → μετατροπή αδήλωτης/υποδηλωμένης εργασίας σε εισφορές: +0,2% ΑΕΠ μόνιμα (~550–650 εκατ./έτος). Η φάση Α απέδωσε ήδη ~800 εκατ.</t>
  </si>
  <si>
    <t>Κάρτα σε όλους τους κλάδους · ηλεκτρονική τιμολόγηση συνδεδεμένη με ΑΠΔ · τεκμαρτά ελάχιστα σε κλάδους υψηλής παραβατικότητας · επιβράβευση συμμόρφωσης (εκπτώσεις συνεπών).</t>
  </si>
  <si>
    <t>Φθίνουσα οριακή απόδοση μετά τα εύκολα κέρδη · κίνδυνος μετατόπισης σε πλήρως μαύρη εργασία αν το κόστος συμμόρφωσης μείνει υψηλό · απαιτεί επενδύσεις πληροφοριακών συστημάτων.</t>
  </si>
  <si>
    <t>Τα διαθέσιμα ΕΦΚΑ/ΑΚΑΓΕ (κοινό κεφάλαιο ΤτΕ, χαμηλή απόδοση) σε διαφοροποιημένο χαρτοφυλάκιο μακρού ορίζοντα: +2–3 μον. απόδοσης σε ~15–20 δισ ≈ +0,15% ΑΕΠ/έτος. Συν προικοδότηση με μερίσματα Υπερταμείου/κρατικά assets = προχρηματοδότηση της κορύφωσης του 2050.</t>
  </si>
  <si>
    <t>Ενιαία επενδυτική αρχή τύπου σουηδικών AP-funds (αναβάθμιση ΕΔΕΚΤ) · θεσμοθετημένη επενδυτική πολιτική &amp; buffers · ρητή απαγόρευση πολιτικής χρήσης πόρων.</t>
  </si>
  <si>
    <t>Αγοραίος κίνδυνος - απαιτεί κανόνες εξομάλυνσης · το ιστορικό των ελληνικών αποθεματικών (δομημένα, PSI) επιβάλλει σιδερένια διακυβέρνηση · μικρό αλλά με σχεδόν μηδενικό κόστος.</t>
  </si>
  <si>
    <t>Αύξηση ανώτατου ασφαλιστέου (σήμερα ~2,3× μέσο μισθό) προς ~3× · επειδή η ανώτατη σύνταξη παραμένει στο 12πλάσιο της εθνικής, οι πρόσθετες εισφορές υψηλών αποδοχών δεν γεννούν αναλογική παροχή → καθαρό διαρκές έσοδο ~0,12% ΑΕΠ με μηδενικό δημοσιονομικό κόστος. Αμιγώς προοδευτικό.</t>
  </si>
  <si>
    <t>Σταδιακή αναπροσαρμογή πλαφόν σε 3-4 έτη · ρήτρα μη αναδρομικότητας · συντονισμός με ΤΕΚΑ/επικουρική.</t>
  </si>
  <si>
    <t>Ένταση με την αρχή ανταποδοτικότητας (νομολογία ΣτΕ για αναλογία εισφορών–παροχών) - θέλει προσεκτική νομοτεχνική στάθμιση · κίνητρο μετατόπισης αμοιβών σε μη μισθολογικές μορφές (stock options, παροχές).</t>
  </si>
  <si>
    <t>Θωράκιση αναπλήρωσης (πάτωμα ~0,65 από 2040)</t>
  </si>
  <si>
    <t>Το «κόστος της εντολής»: αντί το benefit ratio να πέσει ελεύθερα στο ~0,52, θεσπίζεται πάτωμα ~0,65 από το 2040 - π.χ. ρήτρα μερικής μισθολογικής τιμαριθμοποίησης όταν ο λόγος πέφτει κάτω από το κατώφλι. Αποδέχεσαι τη μετάβαση 0,73→0,65, θωρακίζεις το τελικό επίπεδο.</t>
  </si>
  <si>
    <t>Ρήτρα-κατώφλι στον ν. 4387 (τιμαριθμοποίηση = πληθωρισμός + συμπλήρωμα όταν ratio &lt; 0,65) · χρηματοδότηση ρητά συνδεδεμένη με τους μοχλούς 1-7 (λογική «εσόδου-δαπάνης»).</t>
  </si>
  <si>
    <t>Αυτός ο μοχλός ΚΟΣΤΙΖΕΙ (+227 δισ ΠΑ) - υπάρχει για να ποσοτικοποιεί τη διπλή εντολή: ενεργοποίησέ τον μαζί με τους 1-7 και δες αν το πακέτο τον χρηματοδοτεί · πλήρης διατήρηση του σημερινού ratio θα κόστιζε +395 δισ.</t>
  </si>
  <si>
    <t>Ανάπτυξη 2ου πυλώνα (ΤΕΑ) → κατώφλι 0,60</t>
  </si>
  <si>
    <t>Καθολική επαγγελματική ασφάλιση με αυτόματη ένταξη (auto-enrolment) και δικαίωμα εξόδου. Αν ο 2ος πυλώνας χτίσει 5–8 μονάδες αναπλήρωσης έως τα μέσα της δεκαετίας του 2050, το κρατικό κατώφλι μπορεί να τεθεί στο 0,60 αντί 0,65 με αμετάβλητη συνολική επάρκεια εισοδήματος → το κόστος θωράκισης πέφτει από 227 σε ~120 δισ. Μοντελοποιείται ως αρνητική απόκλιση που λειτουργεί ΜΟΝΟ μαζί με τον μοχλό 8.</t>
  </si>
  <si>
    <t>Αυτόματη ένταξη με opt-out σε ανοιχτά/πολυεργοδοτικά ΤΕΑ (πρότυπο βρετανικού auto-enrolment: κάλυψη ~88% από &lt;50%) · φορολογική ουδετερότητα ΕΕΤ - κατάργηση φόρου παροχών ν. 5078/2023 · default επενδυτικά προϊόντα χαμηλού κόστους · πλήρης φορητότητα δικαιωμάτων · αξιοποίηση εποπτείας ΤτΕ (σε ισχύ από 1/1/2025).</t>
  </si>
  <si>
    <t>Σημερινή βάση σχεδόν μηδενική: 27 ΤΕΑ, ~55 χιλ. μέλη, ενεργητικό ~2,6 δισ (≈1% ΑΕΠ) · κανένα νέο ταμείο μετά τον ν. 5078/2023 - η φορολόγηση παροχών λειτουργεί αποτρεπτικά · απαιτεί 25ετία ωρίμανσης: δεν βοηθά τη δεκαετία του '30 · κόστη διαχείρισης &amp; αγοραίος κίνδυνος → καθολικά default χαμηλού κόστους · ενεργοποίηση μόνο μαζί με τον μοχλό 8.</t>
  </si>
  <si>
    <t>ΣΥΝΟΛΟ ΠΑΚΕΤΟΥ (μοχλοί 1–7)</t>
  </si>
  <si>
    <t>Έλεγχος διπλής εντολής: καθαρό πακέτου − θωράκιση + καθαρό ΤΕΑ =</t>
  </si>
  <si>
    <t>δισ € (θετικό = η εντολή χρηματοδοτείται)</t>
  </si>
  <si>
    <t>Πραγμ. μεγέθ. (%)</t>
  </si>
  <si>
    <t>Αποπληθ. (%)</t>
  </si>
  <si>
    <t>Ονομ. ΑΕΠ (δισ €)</t>
  </si>
  <si>
    <t>Δαπάνη βάσης (% ΑΕΠ)</t>
  </si>
  <si>
    <t>Δ ευαισθ. &amp; μοχλών (μον.)</t>
  </si>
  <si>
    <t>Δαπάνη τελική (% ΑΕΠ)</t>
  </si>
  <si>
    <t>Ίδιες εισφορές (% ΑΕΠ)</t>
  </si>
  <si>
    <t>ΚΕΝΟ (% ΑΕΠ)</t>
  </si>
  <si>
    <t>ΚΕΝΟ (δισ €)</t>
  </si>
  <si>
    <t>Δαπάνη (δισ €)</t>
  </si>
  <si>
    <t>Εισφορές (δισ €)</t>
  </si>
  <si>
    <t>ΠΑ κενού (δισ €)</t>
  </si>
  <si>
    <t>Σωρευτική ΠΑ (δισ €)</t>
  </si>
  <si>
    <t>Δ: πάγωμα ηλικιών</t>
  </si>
  <si>
    <t>Δ: benefit ratio</t>
  </si>
  <si>
    <t>Δ: μετανάστευση</t>
  </si>
  <si>
    <t>Δ: TFP</t>
  </si>
  <si>
    <t>Δ: απασχ. 55+</t>
  </si>
  <si>
    <t>Δείκτης εξάρτησης</t>
  </si>
  <si>
    <t>Συντ. προεξόφλ.</t>
  </si>
  <si>
    <t>Μ1: μετανάστευση</t>
  </si>
  <si>
    <t>Μ2: γυναικεία</t>
  </si>
  <si>
    <t>Μ3: 55+</t>
  </si>
  <si>
    <t>Μ4: TFP</t>
  </si>
  <si>
    <t>Μ5: κάρτα</t>
  </si>
  <si>
    <t>Μ6: ΑΚΑΓΕ</t>
  </si>
  <si>
    <t>Μ7: πλαφόν</t>
  </si>
  <si>
    <t>Μ8: θωράκιση</t>
  </si>
  <si>
    <t>Μ9: ΤΕΑ→0,60</t>
  </si>
  <si>
    <t>ΠΗΓΕΣ &amp; ΜΕΘΟΔΟΛΟΓΙΚΕΣ ΣΗΜΕΙΩΣΕΙΣ</t>
  </si>
  <si>
    <t>1. 2024 Ageing Report - Country Fiche Greece (Εθνική Αναλογιστική Αρχή, Δεκ. 2023): αγκυρώσεις δαπάνης/εισφορών % ΑΕΠ (Tables 6, 6a, 15), δημογραφικά (Tables 2, 10), ευαισθησίες (Table 17). URL: economy-finance.ec.europa.eu (2024-ageing-report-country-fiche-Greece.pdf)</t>
  </si>
  <si>
    <t>2. Εισηγητική Έκθεση Κρατικού Προϋπολογισμού 2026 (ΥΠΕΘΟ, Νοέμβριος 2025): ονομαστικό ΑΕΠ 2026 = 260,0 δισ €, μεγέθυνση 2,4%, πληθωρισμός 2,2%.</t>
  </si>
  <si>
    <t>3. Προϋπολογισμός e-ΕΦΚΑ 2026 (ΔΣ e-ΕΦΚΑ, Δεκ. 2025): δαπάνες 31,12 δισ € (από 29,98 δισ το 2025).</t>
  </si>
  <si>
    <t>4. Κοστολόγηση ΔΕΘ 2025 (ΥΠΕΘΟ): +1,15 δισ €/έτος αύξηση συνταξιοδοτικής δαπάνης 2026 (τιμαριθμοποίηση + νέες συντάξεις + περιορισμός συμψηφισμού προσωπικής διαφοράς).</t>
  </si>
  <si>
    <t>ΟΡΙΣΜΟΙ:</t>
  </si>
  <si>
    <t>• Χρηματοδοτικό κενό (ετήσια ροή) = ακαθάριστη δημόσια συνταξιοδοτική δαπάνη (ορισμός AWG: κύριες + επικουρικές NDC + μερίσματα + ανασφάλιστοι) − ίδιες εισφορές εργοδοτών/εργαζομένων. Καλύπτεται από το κράτος: εθνική σύνταξη, προνοιακά, κενό ΤΕΚΑ, κάλυψη ελλείμματος.</t>
  </si>
  <si>
    <t>• Οι εισφορές του Δημοσίου ως εργοδότη (δημόσιοι υπάλληλοι) προσμετρώνται στις «ίδιες εισφορές» κατά AWG - γι' αυτό η εγγεγραμμένη «κρατική χρηματοδότηση ΕΦΚΑ» στον ΠΥ εμφανίζεται υψηλότερη από το κενό του μοντέλου.</t>
  </si>
  <si>
    <t>• Αναλογιστικό έλλειμμα 70ετίας = Σ [κενό(t) / (1+r)^(t−2026)], t = 2026…2095. Πρόκειται για μέτρο ανοικτού συστήματος σε ροές· διαφέρει από την ΠΑ θεμελιωμένων δικαιωμάτων (accrued-to-date liabilities) που δημοσιεύει η ΕΑΑ/Eurostat (πίνακας 29).</t>
  </si>
  <si>
    <t>ΜΕΘΟΔΟΛΟΓΙΑ:</t>
  </si>
  <si>
    <t>• Γραμμική παρεμβολή όλων των σειρών μεταξύ των ετών αγκύρωσης (2026/2030/2040/2050/2060/2070)· σταθερές τιμές μετά το 2070 (όριο ορίζοντα AR2024/Eurostat).</t>
  </si>
  <si>
    <t>• ΒΑΣΙΚΟ σενάριο: επίπεδο 2026 αγκυρωμένο στην πραγματική εκτέλεση (υπεραπόδοση ονομαστικού ΑΕΠ &amp; εισφορών 2022-26 έναντι AR2024) με τις δεκαετείς κλίσεις της ΕΑΑ και ενσωματωμένη την κατάργηση του συμψηφισμού της προσωπικής διαφοράς. Σενάριο AR2024: αμιγώς οι προβολές της ΕΑΑ.</t>
  </si>
  <si>
    <t>• Οι ευαισθησίες (φύλλο Παραδοχές, τμήμα Γ) προστίθενται ως αποκλίσεις στη δαπάνη, με τις τιμές του AR2024 Table 17. Ενεργοποίηση με 1 στη στήλη Κ.</t>
  </si>
  <si>
    <t>• Ισχύοντες όροι που ενσωματώνει η βάση AR2024: τιμαριθμοποίηση min(ΔΤΚ, ½ΔΤΚ+½ΑΕΠ), όρια ηλικίας συνδεδεμένα με προσδόκιμο (+1 έτος: 2027, 2036, 2045, 2054, 2066), πλήρης σταδιοδρομία στον υπολογισμό, μετάβαση ΤΕΚΑ (κρατική κάλυψη κενού NDC: 0,013% ΑΕΠ 2022 → ~0,55% στα μέσα → ~1,1% στο τέλος).</t>
  </si>
  <si>
    <t>Μοντέλο: παραμετρικό, ενδεικτικό εργαλείο πολιτικής - δεν υποκαθιστά αναλογιστική μελέτη ΕΑΑ.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</si>
</sst>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168" formatCode="#,##0.0"/>
    <numFmt numFmtId="169" formatCode="0.0"/>
    <numFmt numFmtId="170" formatCode="0.000"/>
    <numFmt numFmtId="171" formatCode="0.0\x"/>
    <numFmt numFmtId="172" formatCode="0.0%"/>
    <numFmt numFmtId="173" formatCode="0.00&quot; % ΑΕΠ&quot;"/>
    <numFmt numFmtId="174" formatCode="0.0&quot;x ΑΕΠ 2026&quot;"/>
  </numFmts>
  <fonts count="9" x14ac:knownFonts="1">
    <font>
      <sz val="11"/>
      <color theme="1"/>
      <name val="Calibri"/>
      <charset val="1"/>
    </font>
    <font>
      <b/>
      <sz val="10"/>
      <color rgb="FF30385C"/>
      <name val="Arial"/>
      <charset val="1"/>
    </font>
    <font>
      <sz val="10"/>
      <color rgb="FF000000"/>
      <name val="Arial"/>
      <charset val="1"/>
    </font>
    <font>
      <b/>
      <sz val="10"/>
      <color rgb="FFFFFFFF"/>
      <name val="Arial"/>
      <charset val="1"/>
    </font>
    <font>
      <b/>
      <sz val="13"/>
      <color rgb="FF30385C"/>
      <name val="Arial"/>
      <charset val="1"/>
    </font>
    <font>
      <i/>
      <sz val="8"/>
      <color rgb="FF666666"/>
      <name val="Arial"/>
      <charset val="1"/>
    </font>
    <font>
      <b/>
      <sz val="10"/>
      <color rgb="FF000000"/>
      <name val="Arial"/>
      <charset val="1"/>
    </font>
    <font>
      <b/>
      <sz val="10"/>
      <color rgb="FF008000"/>
      <name val="Arial"/>
      <charset val="1"/>
    </font>
    <font>
      <sz val="10"/>
      <color rgb="FF0000FF"/>
      <name val="Arial"/>
      <charset val="1"/>
    </font>
  </fonts>
  <fills count="5">
    <fill>
      <patternFill patternType="none"/>
    </fill>
    <fill>
      <patternFill patternType="gray125"/>
    </fill>
    <fill>
      <patternFill patternType="solid">
        <fgColor rgb="FF30385C"/>
        <bgColor rgb="FF333399"/>
      </patternFill>
    </fill>
    <fill>
      <patternFill patternType="solid">
        <fgColor rgb="FFEEF0F5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B0B4C0"/>
      </left>
      <right style="thin">
        <color rgb="FFB0B4C0"/>
      </right>
      <top style="thin">
        <color rgb="FFB0B4C0"/>
      </top>
      <bottom style="thin">
        <color rgb="FFB0B4C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1" fontId="0" fillId="0" borderId="0" xfId="0" applyNumberFormat="1"/>
    <xf numFmtId="2" fontId="0" fillId="0" borderId="0" xfId="0" applyNumberFormat="1"/>
    <xf numFmtId="3" fontId="0" fillId="0" borderId="0" xfId="0" applyNumberFormat="1"/>
    <xf numFmtId="1" fontId="0" fillId="3" borderId="0" xfId="0" applyNumberFormat="1" applyFill="1"/>
    <xf numFmtId="2" fontId="0" fillId="3" borderId="0" xfId="0" applyNumberFormat="1" applyFill="1"/>
    <xf numFmtId="3" fontId="0" fillId="3" borderId="0" xfId="0" applyNumberFormat="1" applyFill="1"/>
    <xf numFmtId="168" fontId="0" fillId="0" borderId="0" xfId="0" applyNumberFormat="1"/>
    <xf numFmtId="168" fontId="0" fillId="3" borderId="0" xfId="0" applyNumberFormat="1" applyFill="1"/>
    <xf numFmtId="169" fontId="0" fillId="0" borderId="0" xfId="0" applyNumberFormat="1"/>
    <xf numFmtId="170" fontId="0" fillId="0" borderId="0" xfId="0" applyNumberFormat="1"/>
    <xf numFmtId="169" fontId="0" fillId="3" borderId="0" xfId="0" applyNumberFormat="1" applyFill="1"/>
    <xf numFmtId="170" fontId="0" fillId="3" borderId="0" xfId="0" applyNumberFormat="1" applyFill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3" fontId="7" fillId="0" borderId="1" xfId="0" applyNumberFormat="1" applyFont="1" applyBorder="1" applyAlignment="1">
      <alignment horizontal="right"/>
    </xf>
    <xf numFmtId="171" fontId="7" fillId="0" borderId="1" xfId="0" applyNumberFormat="1" applyFont="1" applyBorder="1" applyAlignment="1">
      <alignment horizontal="right"/>
    </xf>
    <xf numFmtId="0" fontId="6" fillId="0" borderId="0" xfId="0" applyFont="1"/>
    <xf numFmtId="1" fontId="6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168" fontId="8" fillId="0" borderId="0" xfId="0" applyNumberFormat="1" applyFont="1" applyAlignment="1">
      <alignment horizontal="center"/>
    </xf>
    <xf numFmtId="172" fontId="8" fillId="0" borderId="0" xfId="0" applyNumberFormat="1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4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0" fontId="5" fillId="0" borderId="0" xfId="0" applyFont="1" applyAlignment="1">
      <alignment vertical="top" wrapText="1"/>
    </xf>
    <xf numFmtId="168" fontId="7" fillId="0" borderId="1" xfId="0" applyNumberFormat="1" applyFont="1" applyBorder="1" applyAlignment="1">
      <alignment horizontal="right"/>
    </xf>
    <xf numFmtId="173" fontId="7" fillId="0" borderId="1" xfId="0" applyNumberFormat="1" applyFont="1" applyBorder="1" applyAlignment="1">
      <alignment horizontal="right"/>
    </xf>
    <xf numFmtId="2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174" fontId="7" fillId="0" borderId="1" xfId="0" applyNumberFormat="1" applyFont="1" applyBorder="1" applyAlignment="1">
      <alignment horizontal="right"/>
    </xf>
    <xf numFmtId="0" fontId="3" fillId="2" borderId="0" xfId="0" applyFont="1" applyFill="1" applyAlignment="1">
      <alignment horizontal="center"/>
    </xf>
    <xf numFmtId="1" fontId="2" fillId="0" borderId="0" xfId="0" applyNumberFormat="1" applyFont="1" applyAlignment="1">
      <alignment horizont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B0B4C0"/>
      <rgbColor rgb="00878787"/>
      <rgbColor rgb="009999FF"/>
      <rgbColor rgb="00B0413E"/>
      <rgbColor rgb="00EEF0F5"/>
      <rgbColor rgb="00CCFFFF"/>
      <rgbColor rgb="00660066"/>
      <rgbColor rgb="00FF8080"/>
      <rgbColor rgb="000066CC"/>
      <rgbColor rgb="00D9D9D9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66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0385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Κενό ΕΦΚΑ</a:t>
            </a:r>
            <a:r>
              <a:rPr lang="el-GR" altLang="en-US" sz="1800" b="1" strike="noStrike" spc="-1">
                <a:solidFill>
                  <a:srgbClr val="000000"/>
                </a:solidFill>
                <a:latin typeface="Calibri" panose="020F0502020204030204"/>
              </a:rPr>
              <a:t>-</a:t>
            </a: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Κράτους (% ΑΕΠ), 2026–2095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Προβολή!$I$1</c:f>
              <c:strCache>
                <c:ptCount val="1"/>
                <c:pt idx="0">
                  <c:v>ΚΕΝΟ (% ΑΕΠ)</c:v>
                </c:pt>
              </c:strCache>
            </c:strRef>
          </c:tx>
          <c:spPr>
            <a:ln w="21960" cap="rnd" cmpd="sng" algn="ctr">
              <a:solidFill>
                <a:srgbClr val="30385C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Προβολή!$A$2:$A$71</c:f>
              <c:numCache>
                <c:formatCode>0</c:formatCode>
                <c:ptCount val="7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  <c:pt idx="50">
                  <c:v>2076</c:v>
                </c:pt>
                <c:pt idx="51">
                  <c:v>2077</c:v>
                </c:pt>
                <c:pt idx="52">
                  <c:v>2078</c:v>
                </c:pt>
                <c:pt idx="53">
                  <c:v>2079</c:v>
                </c:pt>
                <c:pt idx="54">
                  <c:v>2080</c:v>
                </c:pt>
                <c:pt idx="55">
                  <c:v>2081</c:v>
                </c:pt>
                <c:pt idx="56">
                  <c:v>2082</c:v>
                </c:pt>
                <c:pt idx="57">
                  <c:v>2083</c:v>
                </c:pt>
                <c:pt idx="58">
                  <c:v>2084</c:v>
                </c:pt>
                <c:pt idx="59">
                  <c:v>2085</c:v>
                </c:pt>
                <c:pt idx="60">
                  <c:v>2086</c:v>
                </c:pt>
                <c:pt idx="61">
                  <c:v>2087</c:v>
                </c:pt>
                <c:pt idx="62">
                  <c:v>2088</c:v>
                </c:pt>
                <c:pt idx="63">
                  <c:v>2089</c:v>
                </c:pt>
                <c:pt idx="64">
                  <c:v>2090</c:v>
                </c:pt>
                <c:pt idx="65">
                  <c:v>2091</c:v>
                </c:pt>
                <c:pt idx="66">
                  <c:v>2092</c:v>
                </c:pt>
                <c:pt idx="67">
                  <c:v>2093</c:v>
                </c:pt>
                <c:pt idx="68">
                  <c:v>2094</c:v>
                </c:pt>
                <c:pt idx="69">
                  <c:v>2095</c:v>
                </c:pt>
              </c:numCache>
            </c:numRef>
          </c:cat>
          <c:val>
            <c:numRef>
              <c:f>Προβολή!$I$2:$I$71</c:f>
              <c:numCache>
                <c:formatCode>0.00</c:formatCode>
                <c:ptCount val="70"/>
                <c:pt idx="0">
                  <c:v>4.7</c:v>
                </c:pt>
                <c:pt idx="1">
                  <c:v>4.6875</c:v>
                </c:pt>
                <c:pt idx="2">
                  <c:v>4.6749999999999998</c:v>
                </c:pt>
                <c:pt idx="3">
                  <c:v>4.6624999999999996</c:v>
                </c:pt>
                <c:pt idx="4">
                  <c:v>4.6500000000000004</c:v>
                </c:pt>
                <c:pt idx="5">
                  <c:v>4.7699999999999996</c:v>
                </c:pt>
                <c:pt idx="6">
                  <c:v>4.8899999999999997</c:v>
                </c:pt>
                <c:pt idx="7">
                  <c:v>5.01</c:v>
                </c:pt>
                <c:pt idx="8">
                  <c:v>5.13</c:v>
                </c:pt>
                <c:pt idx="9">
                  <c:v>5.25</c:v>
                </c:pt>
                <c:pt idx="10">
                  <c:v>5.37</c:v>
                </c:pt>
                <c:pt idx="11">
                  <c:v>5.49</c:v>
                </c:pt>
                <c:pt idx="12">
                  <c:v>5.61</c:v>
                </c:pt>
                <c:pt idx="13">
                  <c:v>5.73</c:v>
                </c:pt>
                <c:pt idx="14">
                  <c:v>5.85</c:v>
                </c:pt>
                <c:pt idx="15">
                  <c:v>5.92</c:v>
                </c:pt>
                <c:pt idx="16">
                  <c:v>5.99</c:v>
                </c:pt>
                <c:pt idx="17">
                  <c:v>6.06</c:v>
                </c:pt>
                <c:pt idx="18">
                  <c:v>6.13</c:v>
                </c:pt>
                <c:pt idx="19">
                  <c:v>6.2</c:v>
                </c:pt>
                <c:pt idx="20">
                  <c:v>6.27</c:v>
                </c:pt>
                <c:pt idx="21">
                  <c:v>6.34</c:v>
                </c:pt>
                <c:pt idx="22">
                  <c:v>6.41</c:v>
                </c:pt>
                <c:pt idx="23">
                  <c:v>6.48</c:v>
                </c:pt>
                <c:pt idx="24">
                  <c:v>6.55</c:v>
                </c:pt>
                <c:pt idx="25">
                  <c:v>6.46</c:v>
                </c:pt>
                <c:pt idx="26">
                  <c:v>6.37</c:v>
                </c:pt>
                <c:pt idx="27">
                  <c:v>6.28</c:v>
                </c:pt>
                <c:pt idx="28">
                  <c:v>6.19</c:v>
                </c:pt>
                <c:pt idx="29">
                  <c:v>6.1</c:v>
                </c:pt>
                <c:pt idx="30">
                  <c:v>6.01</c:v>
                </c:pt>
                <c:pt idx="31">
                  <c:v>5.92</c:v>
                </c:pt>
                <c:pt idx="32">
                  <c:v>5.83</c:v>
                </c:pt>
                <c:pt idx="33">
                  <c:v>5.74</c:v>
                </c:pt>
                <c:pt idx="34">
                  <c:v>5.65</c:v>
                </c:pt>
                <c:pt idx="35">
                  <c:v>5.61</c:v>
                </c:pt>
                <c:pt idx="36">
                  <c:v>5.57</c:v>
                </c:pt>
                <c:pt idx="37">
                  <c:v>5.53</c:v>
                </c:pt>
                <c:pt idx="38">
                  <c:v>5.49</c:v>
                </c:pt>
                <c:pt idx="39">
                  <c:v>5.45</c:v>
                </c:pt>
                <c:pt idx="40">
                  <c:v>5.41</c:v>
                </c:pt>
                <c:pt idx="41">
                  <c:v>5.37</c:v>
                </c:pt>
                <c:pt idx="42">
                  <c:v>5.33</c:v>
                </c:pt>
                <c:pt idx="43">
                  <c:v>5.29</c:v>
                </c:pt>
                <c:pt idx="44">
                  <c:v>5.25</c:v>
                </c:pt>
                <c:pt idx="45">
                  <c:v>5.25</c:v>
                </c:pt>
                <c:pt idx="46">
                  <c:v>5.25</c:v>
                </c:pt>
                <c:pt idx="47">
                  <c:v>5.25</c:v>
                </c:pt>
                <c:pt idx="48">
                  <c:v>5.25</c:v>
                </c:pt>
                <c:pt idx="49">
                  <c:v>5.25</c:v>
                </c:pt>
                <c:pt idx="50">
                  <c:v>5.25</c:v>
                </c:pt>
                <c:pt idx="51">
                  <c:v>5.25</c:v>
                </c:pt>
                <c:pt idx="52">
                  <c:v>5.25</c:v>
                </c:pt>
                <c:pt idx="53">
                  <c:v>5.25</c:v>
                </c:pt>
                <c:pt idx="54">
                  <c:v>5.25</c:v>
                </c:pt>
                <c:pt idx="55">
                  <c:v>5.25</c:v>
                </c:pt>
                <c:pt idx="56">
                  <c:v>5.25</c:v>
                </c:pt>
                <c:pt idx="57">
                  <c:v>5.25</c:v>
                </c:pt>
                <c:pt idx="58">
                  <c:v>5.25</c:v>
                </c:pt>
                <c:pt idx="59">
                  <c:v>5.25</c:v>
                </c:pt>
                <c:pt idx="60">
                  <c:v>5.25</c:v>
                </c:pt>
                <c:pt idx="61">
                  <c:v>5.25</c:v>
                </c:pt>
                <c:pt idx="62">
                  <c:v>5.25</c:v>
                </c:pt>
                <c:pt idx="63">
                  <c:v>5.25</c:v>
                </c:pt>
                <c:pt idx="64">
                  <c:v>5.25</c:v>
                </c:pt>
                <c:pt idx="65">
                  <c:v>5.25</c:v>
                </c:pt>
                <c:pt idx="66">
                  <c:v>5.25</c:v>
                </c:pt>
                <c:pt idx="67">
                  <c:v>5.25</c:v>
                </c:pt>
                <c:pt idx="68">
                  <c:v>5.25</c:v>
                </c:pt>
                <c:pt idx="69">
                  <c:v>5.25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DB4-4E7E-8174-0042D296C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1"/>
        </c:dLbls>
        <c:hiLowLines>
          <c:spPr>
            <a:ln w="0" cap="flat" cmpd="sng" algn="ctr">
              <a:noFill/>
              <a:prstDash val="solid"/>
              <a:round/>
            </a:ln>
          </c:spPr>
        </c:hiLowLines>
        <c:smooth val="0"/>
        <c:axId val="68908875"/>
        <c:axId val="38463331"/>
      </c:lineChart>
      <c:catAx>
        <c:axId val="68908875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endParaRPr lang="en-US"/>
          </a:p>
        </c:txPr>
        <c:crossAx val="38463331"/>
        <c:crosses val="autoZero"/>
        <c:auto val="1"/>
        <c:lblAlgn val="ctr"/>
        <c:lblOffset val="100"/>
        <c:noMultiLvlLbl val="0"/>
      </c:catAx>
      <c:valAx>
        <c:axId val="38463331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numFmt formatCode="0.00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endParaRPr lang="en-US"/>
          </a:p>
        </c:txPr>
        <c:crossAx val="68908875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0"/>
    <c:extLst>
      <c:ext uri="{0b15fc19-7d7d-44ad-8c2d-2c3a37ce22c3}">
        <chartProps xmlns="https://web.wps.cn/et/2018/main" chartId="{8e628b00-d872-4a94-9ab2-c6f943a8e286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>
              <a:defRPr lang="en-US" sz="1800" b="1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Κενό ΕΦΚΑ</a:t>
            </a:r>
            <a:r>
              <a:rPr lang="el-GR" altLang="en-US" sz="1800" b="1" strike="noStrike" spc="-1">
                <a:solidFill>
                  <a:srgbClr val="000000"/>
                </a:solidFill>
                <a:latin typeface="Calibri" panose="020F0502020204030204"/>
              </a:rPr>
              <a:t>-</a:t>
            </a:r>
            <a:r>
              <a:rPr sz="1800" b="1" strike="noStrike" spc="-1">
                <a:solidFill>
                  <a:srgbClr val="000000"/>
                </a:solidFill>
                <a:latin typeface="Calibri" panose="020F0502020204030204"/>
              </a:rPr>
              <a:t>Κράτους (δισ €, ονομαστικά) και ΠΑ, 2026–2095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Προβολή!$J$1</c:f>
              <c:strCache>
                <c:ptCount val="1"/>
                <c:pt idx="0">
                  <c:v>ΚΕΝΟ (δισ €)</c:v>
                </c:pt>
              </c:strCache>
            </c:strRef>
          </c:tx>
          <c:spPr>
            <a:ln w="21960" cap="rnd" cmpd="sng" algn="ctr">
              <a:solidFill>
                <a:srgbClr val="30385C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Προβολή!$A$2:$A$71</c:f>
              <c:numCache>
                <c:formatCode>0</c:formatCode>
                <c:ptCount val="7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  <c:pt idx="50">
                  <c:v>2076</c:v>
                </c:pt>
                <c:pt idx="51">
                  <c:v>2077</c:v>
                </c:pt>
                <c:pt idx="52">
                  <c:v>2078</c:v>
                </c:pt>
                <c:pt idx="53">
                  <c:v>2079</c:v>
                </c:pt>
                <c:pt idx="54">
                  <c:v>2080</c:v>
                </c:pt>
                <c:pt idx="55">
                  <c:v>2081</c:v>
                </c:pt>
                <c:pt idx="56">
                  <c:v>2082</c:v>
                </c:pt>
                <c:pt idx="57">
                  <c:v>2083</c:v>
                </c:pt>
                <c:pt idx="58">
                  <c:v>2084</c:v>
                </c:pt>
                <c:pt idx="59">
                  <c:v>2085</c:v>
                </c:pt>
                <c:pt idx="60">
                  <c:v>2086</c:v>
                </c:pt>
                <c:pt idx="61">
                  <c:v>2087</c:v>
                </c:pt>
                <c:pt idx="62">
                  <c:v>2088</c:v>
                </c:pt>
                <c:pt idx="63">
                  <c:v>2089</c:v>
                </c:pt>
                <c:pt idx="64">
                  <c:v>2090</c:v>
                </c:pt>
                <c:pt idx="65">
                  <c:v>2091</c:v>
                </c:pt>
                <c:pt idx="66">
                  <c:v>2092</c:v>
                </c:pt>
                <c:pt idx="67">
                  <c:v>2093</c:v>
                </c:pt>
                <c:pt idx="68">
                  <c:v>2094</c:v>
                </c:pt>
                <c:pt idx="69">
                  <c:v>2095</c:v>
                </c:pt>
              </c:numCache>
            </c:numRef>
          </c:cat>
          <c:val>
            <c:numRef>
              <c:f>Προβολή!$J$2:$J$71</c:f>
              <c:numCache>
                <c:formatCode>#,##0.0</c:formatCode>
                <c:ptCount val="70"/>
                <c:pt idx="0">
                  <c:v>12.22</c:v>
                </c:pt>
                <c:pt idx="1">
                  <c:v>12.708515625</c:v>
                </c:pt>
                <c:pt idx="2">
                  <c:v>13.175273986875</c:v>
                </c:pt>
                <c:pt idx="3">
                  <c:v>13.616372648394099</c:v>
                </c:pt>
                <c:pt idx="4">
                  <c:v>14.028003259609401</c:v>
                </c:pt>
                <c:pt idx="5">
                  <c:v>14.8562527733555</c:v>
                </c:pt>
                <c:pt idx="6">
                  <c:v>15.7143088219016</c:v>
                </c:pt>
                <c:pt idx="7">
                  <c:v>16.6022540364614</c:v>
                </c:pt>
                <c:pt idx="8">
                  <c:v>17.520110147940599</c:v>
                </c:pt>
                <c:pt idx="9">
                  <c:v>18.4678354044812</c:v>
                </c:pt>
                <c:pt idx="10">
                  <c:v>19.445322102867198</c:v>
                </c:pt>
                <c:pt idx="11">
                  <c:v>20.452394248243898</c:v>
                </c:pt>
                <c:pt idx="12">
                  <c:v>21.488805356558998</c:v>
                </c:pt>
                <c:pt idx="13">
                  <c:v>22.554236414012902</c:v>
                </c:pt>
                <c:pt idx="14">
                  <c:v>23.648294007603599</c:v>
                </c:pt>
                <c:pt idx="15">
                  <c:v>24.579802329784801</c:v>
                </c:pt>
                <c:pt idx="16">
                  <c:v>25.546917903614499</c:v>
                </c:pt>
                <c:pt idx="17">
                  <c:v>26.551043989990401</c:v>
                </c:pt>
                <c:pt idx="18">
                  <c:v>27.593641272159701</c:v>
                </c:pt>
                <c:pt idx="19">
                  <c:v>28.676230297600899</c:v>
                </c:pt>
                <c:pt idx="20">
                  <c:v>29.800394027648</c:v>
                </c:pt>
                <c:pt idx="21">
                  <c:v>30.967780499782499</c:v>
                </c:pt>
                <c:pt idx="22">
                  <c:v>32.180105607745404</c:v>
                </c:pt>
                <c:pt idx="23">
                  <c:v>33.4391560048714</c:v>
                </c:pt>
                <c:pt idx="24">
                  <c:v>34.746792136296499</c:v>
                </c:pt>
                <c:pt idx="25">
                  <c:v>35.239178052709697</c:v>
                </c:pt>
                <c:pt idx="26">
                  <c:v>35.742029122563402</c:v>
                </c:pt>
                <c:pt idx="27">
                  <c:v>36.255390147442803</c:v>
                </c:pt>
                <c:pt idx="28">
                  <c:v>36.7792920813759</c:v>
                </c:pt>
                <c:pt idx="29">
                  <c:v>37.313750453382397</c:v>
                </c:pt>
                <c:pt idx="30">
                  <c:v>37.8587636563161</c:v>
                </c:pt>
                <c:pt idx="31">
                  <c:v>38.414311091320698</c:v>
                </c:pt>
                <c:pt idx="32">
                  <c:v>38.980351156374397</c:v>
                </c:pt>
                <c:pt idx="33">
                  <c:v>39.556819066494498</c:v>
                </c:pt>
                <c:pt idx="34">
                  <c:v>40.143624492193503</c:v>
                </c:pt>
                <c:pt idx="35">
                  <c:v>41.099049860173999</c:v>
                </c:pt>
                <c:pt idx="36">
                  <c:v>42.079155971848401</c:v>
                </c:pt>
                <c:pt idx="37">
                  <c:v>43.084590942968198</c:v>
                </c:pt>
                <c:pt idx="38">
                  <c:v>44.116018909799301</c:v>
                </c:pt>
                <c:pt idx="39">
                  <c:v>45.174120328733302</c:v>
                </c:pt>
                <c:pt idx="40">
                  <c:v>46.2595922740121</c:v>
                </c:pt>
                <c:pt idx="41">
                  <c:v>47.3731487328388</c:v>
                </c:pt>
                <c:pt idx="42">
                  <c:v>48.515520897086503</c:v>
                </c:pt>
                <c:pt idx="43">
                  <c:v>49.687457450749001</c:v>
                </c:pt>
                <c:pt idx="44">
                  <c:v>50.889724852203798</c:v>
                </c:pt>
                <c:pt idx="45">
                  <c:v>52.518196047474298</c:v>
                </c:pt>
                <c:pt idx="46">
                  <c:v>54.198778320993497</c:v>
                </c:pt>
                <c:pt idx="47">
                  <c:v>55.933139227265301</c:v>
                </c:pt>
                <c:pt idx="48">
                  <c:v>57.722999682537797</c:v>
                </c:pt>
                <c:pt idx="49">
                  <c:v>59.570135672379003</c:v>
                </c:pt>
                <c:pt idx="50">
                  <c:v>61.476380013895103</c:v>
                </c:pt>
                <c:pt idx="51">
                  <c:v>63.443624174339703</c:v>
                </c:pt>
                <c:pt idx="52">
                  <c:v>65.473820147918602</c:v>
                </c:pt>
                <c:pt idx="53">
                  <c:v>67.568982392652003</c:v>
                </c:pt>
                <c:pt idx="54">
                  <c:v>69.731189829216902</c:v>
                </c:pt>
                <c:pt idx="55">
                  <c:v>71.962587903751796</c:v>
                </c:pt>
                <c:pt idx="56">
                  <c:v>74.265390716671902</c:v>
                </c:pt>
                <c:pt idx="57">
                  <c:v>76.641883219605404</c:v>
                </c:pt>
                <c:pt idx="58">
                  <c:v>79.094423482632806</c:v>
                </c:pt>
                <c:pt idx="59">
                  <c:v>81.625445034077003</c:v>
                </c:pt>
                <c:pt idx="60">
                  <c:v>84.237459275167495</c:v>
                </c:pt>
                <c:pt idx="61">
                  <c:v>86.933057971972801</c:v>
                </c:pt>
                <c:pt idx="62">
                  <c:v>89.714915827075998</c:v>
                </c:pt>
                <c:pt idx="63">
                  <c:v>92.585793133542396</c:v>
                </c:pt>
                <c:pt idx="64">
                  <c:v>95.548538513815799</c:v>
                </c:pt>
                <c:pt idx="65">
                  <c:v>98.606091746257903</c:v>
                </c:pt>
                <c:pt idx="66">
                  <c:v>101.761486682138</c:v>
                </c:pt>
                <c:pt idx="67">
                  <c:v>105.01785425596699</c:v>
                </c:pt>
                <c:pt idx="68">
                  <c:v>108.378425592157</c:v>
                </c:pt>
                <c:pt idx="69">
                  <c:v>111.846535211107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4715-4A63-9B0F-25BE80B68512}"/>
            </c:ext>
          </c:extLst>
        </c:ser>
        <c:ser>
          <c:idx val="1"/>
          <c:order val="1"/>
          <c:tx>
            <c:strRef>
              <c:f>Προβολή!$M$1</c:f>
              <c:strCache>
                <c:ptCount val="1"/>
                <c:pt idx="0">
                  <c:v>ΠΑ κενού (δισ €)</c:v>
                </c:pt>
              </c:strCache>
            </c:strRef>
          </c:tx>
          <c:spPr>
            <a:ln w="18000" cap="rnd" cmpd="sng" algn="ctr">
              <a:solidFill>
                <a:srgbClr val="B0413E"/>
              </a:solidFill>
              <a:prstDash val="solid"/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1000" b="0" i="0" u="none" strike="noStrike" kern="1200" spc="-1" baseline="0">
                    <a:solidFill>
                      <a:srgbClr val="000000"/>
                    </a:solidFill>
                    <a:latin typeface="Arial" panose="020B0604020202020204"/>
                    <a:ea typeface="+mn-ea"/>
                    <a:cs typeface="+mn-cs"/>
                  </a:defRPr>
                </a:pPr>
                <a:endParaRPr lang="en-US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1"/>
            <c:separator>;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Προβολή!$A$2:$A$71</c:f>
              <c:numCache>
                <c:formatCode>0</c:formatCode>
                <c:ptCount val="70"/>
                <c:pt idx="0">
                  <c:v>2026</c:v>
                </c:pt>
                <c:pt idx="1">
                  <c:v>2027</c:v>
                </c:pt>
                <c:pt idx="2">
                  <c:v>2028</c:v>
                </c:pt>
                <c:pt idx="3">
                  <c:v>2029</c:v>
                </c:pt>
                <c:pt idx="4">
                  <c:v>2030</c:v>
                </c:pt>
                <c:pt idx="5">
                  <c:v>2031</c:v>
                </c:pt>
                <c:pt idx="6">
                  <c:v>2032</c:v>
                </c:pt>
                <c:pt idx="7">
                  <c:v>2033</c:v>
                </c:pt>
                <c:pt idx="8">
                  <c:v>2034</c:v>
                </c:pt>
                <c:pt idx="9">
                  <c:v>2035</c:v>
                </c:pt>
                <c:pt idx="10">
                  <c:v>2036</c:v>
                </c:pt>
                <c:pt idx="11">
                  <c:v>2037</c:v>
                </c:pt>
                <c:pt idx="12">
                  <c:v>2038</c:v>
                </c:pt>
                <c:pt idx="13">
                  <c:v>2039</c:v>
                </c:pt>
                <c:pt idx="14">
                  <c:v>2040</c:v>
                </c:pt>
                <c:pt idx="15">
                  <c:v>2041</c:v>
                </c:pt>
                <c:pt idx="16">
                  <c:v>2042</c:v>
                </c:pt>
                <c:pt idx="17">
                  <c:v>2043</c:v>
                </c:pt>
                <c:pt idx="18">
                  <c:v>2044</c:v>
                </c:pt>
                <c:pt idx="19">
                  <c:v>2045</c:v>
                </c:pt>
                <c:pt idx="20">
                  <c:v>2046</c:v>
                </c:pt>
                <c:pt idx="21">
                  <c:v>2047</c:v>
                </c:pt>
                <c:pt idx="22">
                  <c:v>2048</c:v>
                </c:pt>
                <c:pt idx="23">
                  <c:v>2049</c:v>
                </c:pt>
                <c:pt idx="24">
                  <c:v>2050</c:v>
                </c:pt>
                <c:pt idx="25">
                  <c:v>2051</c:v>
                </c:pt>
                <c:pt idx="26">
                  <c:v>2052</c:v>
                </c:pt>
                <c:pt idx="27">
                  <c:v>2053</c:v>
                </c:pt>
                <c:pt idx="28">
                  <c:v>2054</c:v>
                </c:pt>
                <c:pt idx="29">
                  <c:v>2055</c:v>
                </c:pt>
                <c:pt idx="30">
                  <c:v>2056</c:v>
                </c:pt>
                <c:pt idx="31">
                  <c:v>2057</c:v>
                </c:pt>
                <c:pt idx="32">
                  <c:v>2058</c:v>
                </c:pt>
                <c:pt idx="33">
                  <c:v>2059</c:v>
                </c:pt>
                <c:pt idx="34">
                  <c:v>2060</c:v>
                </c:pt>
                <c:pt idx="35">
                  <c:v>2061</c:v>
                </c:pt>
                <c:pt idx="36">
                  <c:v>2062</c:v>
                </c:pt>
                <c:pt idx="37">
                  <c:v>2063</c:v>
                </c:pt>
                <c:pt idx="38">
                  <c:v>2064</c:v>
                </c:pt>
                <c:pt idx="39">
                  <c:v>2065</c:v>
                </c:pt>
                <c:pt idx="40">
                  <c:v>2066</c:v>
                </c:pt>
                <c:pt idx="41">
                  <c:v>2067</c:v>
                </c:pt>
                <c:pt idx="42">
                  <c:v>2068</c:v>
                </c:pt>
                <c:pt idx="43">
                  <c:v>2069</c:v>
                </c:pt>
                <c:pt idx="44">
                  <c:v>2070</c:v>
                </c:pt>
                <c:pt idx="45">
                  <c:v>2071</c:v>
                </c:pt>
                <c:pt idx="46">
                  <c:v>2072</c:v>
                </c:pt>
                <c:pt idx="47">
                  <c:v>2073</c:v>
                </c:pt>
                <c:pt idx="48">
                  <c:v>2074</c:v>
                </c:pt>
                <c:pt idx="49">
                  <c:v>2075</c:v>
                </c:pt>
                <c:pt idx="50">
                  <c:v>2076</c:v>
                </c:pt>
                <c:pt idx="51">
                  <c:v>2077</c:v>
                </c:pt>
                <c:pt idx="52">
                  <c:v>2078</c:v>
                </c:pt>
                <c:pt idx="53">
                  <c:v>2079</c:v>
                </c:pt>
                <c:pt idx="54">
                  <c:v>2080</c:v>
                </c:pt>
                <c:pt idx="55">
                  <c:v>2081</c:v>
                </c:pt>
                <c:pt idx="56">
                  <c:v>2082</c:v>
                </c:pt>
                <c:pt idx="57">
                  <c:v>2083</c:v>
                </c:pt>
                <c:pt idx="58">
                  <c:v>2084</c:v>
                </c:pt>
                <c:pt idx="59">
                  <c:v>2085</c:v>
                </c:pt>
                <c:pt idx="60">
                  <c:v>2086</c:v>
                </c:pt>
                <c:pt idx="61">
                  <c:v>2087</c:v>
                </c:pt>
                <c:pt idx="62">
                  <c:v>2088</c:v>
                </c:pt>
                <c:pt idx="63">
                  <c:v>2089</c:v>
                </c:pt>
                <c:pt idx="64">
                  <c:v>2090</c:v>
                </c:pt>
                <c:pt idx="65">
                  <c:v>2091</c:v>
                </c:pt>
                <c:pt idx="66">
                  <c:v>2092</c:v>
                </c:pt>
                <c:pt idx="67">
                  <c:v>2093</c:v>
                </c:pt>
                <c:pt idx="68">
                  <c:v>2094</c:v>
                </c:pt>
                <c:pt idx="69">
                  <c:v>2095</c:v>
                </c:pt>
              </c:numCache>
            </c:numRef>
          </c:cat>
          <c:val>
            <c:numRef>
              <c:f>Προβολή!$M$2:$M$71</c:f>
              <c:numCache>
                <c:formatCode>#,##0.0</c:formatCode>
                <c:ptCount val="70"/>
                <c:pt idx="0">
                  <c:v>12.22</c:v>
                </c:pt>
                <c:pt idx="1">
                  <c:v>12.278759057971</c:v>
                </c:pt>
                <c:pt idx="2">
                  <c:v>12.2992592470069</c:v>
                </c:pt>
                <c:pt idx="3">
                  <c:v>12.281187987876701</c:v>
                </c:pt>
                <c:pt idx="4">
                  <c:v>12.224594410716801</c:v>
                </c:pt>
                <c:pt idx="5">
                  <c:v>12.508566195232801</c:v>
                </c:pt>
                <c:pt idx="6">
                  <c:v>12.7836003514679</c:v>
                </c:pt>
                <c:pt idx="7">
                  <c:v>13.0492215996351</c:v>
                </c:pt>
                <c:pt idx="8">
                  <c:v>13.304974112527701</c:v>
                </c:pt>
                <c:pt idx="9">
                  <c:v>13.5504228255678</c:v>
                </c:pt>
                <c:pt idx="10">
                  <c:v>13.7851546773691</c:v>
                </c:pt>
                <c:pt idx="11">
                  <c:v>14.0087797758354</c:v>
                </c:pt>
                <c:pt idx="12">
                  <c:v>14.2209324851567</c:v>
                </c:pt>
                <c:pt idx="13">
                  <c:v>14.4212724294282</c:v>
                </c:pt>
                <c:pt idx="14">
                  <c:v>14.609485409006499</c:v>
                </c:pt>
                <c:pt idx="15">
                  <c:v>14.6714534183007</c:v>
                </c:pt>
                <c:pt idx="16">
                  <c:v>14.7330585811068</c:v>
                </c:pt>
                <c:pt idx="17">
                  <c:v>14.794342059156399</c:v>
                </c:pt>
                <c:pt idx="18">
                  <c:v>14.855344159622501</c:v>
                </c:pt>
                <c:pt idx="19">
                  <c:v>14.9161043681389</c:v>
                </c:pt>
                <c:pt idx="20">
                  <c:v>14.9766613809172</c:v>
                </c:pt>
                <c:pt idx="21">
                  <c:v>15.0370531359991</c:v>
                </c:pt>
                <c:pt idx="22">
                  <c:v>15.097316843670701</c:v>
                </c:pt>
                <c:pt idx="23">
                  <c:v>15.1574890160735</c:v>
                </c:pt>
                <c:pt idx="24">
                  <c:v>15.2176054960382</c:v>
                </c:pt>
                <c:pt idx="25">
                  <c:v>14.9113520973532</c:v>
                </c:pt>
                <c:pt idx="26">
                  <c:v>14.612687935858</c:v>
                </c:pt>
                <c:pt idx="27">
                  <c:v>14.3213229580146</c:v>
                </c:pt>
                <c:pt idx="28">
                  <c:v>14.0369764596027</c:v>
                </c:pt>
                <c:pt idx="29">
                  <c:v>13.759376634822001</c:v>
                </c:pt>
                <c:pt idx="30">
                  <c:v>13.488260142840501</c:v>
                </c:pt>
                <c:pt idx="31">
                  <c:v>13.2233716908194</c:v>
                </c:pt>
                <c:pt idx="32">
                  <c:v>12.9644636324887</c:v>
                </c:pt>
                <c:pt idx="33">
                  <c:v>12.7112955813881</c:v>
                </c:pt>
                <c:pt idx="34">
                  <c:v>12.463634037927401</c:v>
                </c:pt>
                <c:pt idx="35">
                  <c:v>12.328763994186501</c:v>
                </c:pt>
                <c:pt idx="36">
                  <c:v>12.1959160866266</c:v>
                </c:pt>
                <c:pt idx="37">
                  <c:v>12.0650473774384</c:v>
                </c:pt>
                <c:pt idx="38">
                  <c:v>11.936115760208899</c:v>
                </c:pt>
                <c:pt idx="39">
                  <c:v>11.8090799373956</c:v>
                </c:pt>
                <c:pt idx="40">
                  <c:v>11.683899398322501</c:v>
                </c:pt>
                <c:pt idx="41">
                  <c:v>11.560534397683501</c:v>
                </c:pt>
                <c:pt idx="42">
                  <c:v>11.4389459345359</c:v>
                </c:pt>
                <c:pt idx="43">
                  <c:v>11.3190957317696</c:v>
                </c:pt>
                <c:pt idx="44">
                  <c:v>11.2009462160357</c:v>
                </c:pt>
                <c:pt idx="45">
                  <c:v>11.1684797052646</c:v>
                </c:pt>
                <c:pt idx="46">
                  <c:v>11.1361073003218</c:v>
                </c:pt>
                <c:pt idx="47">
                  <c:v>11.103828728436801</c:v>
                </c:pt>
                <c:pt idx="48">
                  <c:v>11.0716437176297</c:v>
                </c:pt>
                <c:pt idx="49">
                  <c:v>11.0395519967091</c:v>
                </c:pt>
                <c:pt idx="50">
                  <c:v>11.0075532952693</c:v>
                </c:pt>
                <c:pt idx="51">
                  <c:v>10.9756473436889</c:v>
                </c:pt>
                <c:pt idx="52">
                  <c:v>10.943833873127399</c:v>
                </c:pt>
                <c:pt idx="53">
                  <c:v>10.912112615524199</c:v>
                </c:pt>
                <c:pt idx="54">
                  <c:v>10.880483303595099</c:v>
                </c:pt>
                <c:pt idx="55">
                  <c:v>10.8489456708311</c:v>
                </c:pt>
                <c:pt idx="56">
                  <c:v>10.8174994514953</c:v>
                </c:pt>
                <c:pt idx="57">
                  <c:v>10.786144380621399</c:v>
                </c:pt>
                <c:pt idx="58">
                  <c:v>10.7548801940109</c:v>
                </c:pt>
                <c:pt idx="59">
                  <c:v>10.7237066282312</c:v>
                </c:pt>
                <c:pt idx="60">
                  <c:v>10.692623420613099</c:v>
                </c:pt>
                <c:pt idx="61">
                  <c:v>10.661630309249</c:v>
                </c:pt>
                <c:pt idx="62">
                  <c:v>10.6307270329904</c:v>
                </c:pt>
                <c:pt idx="63">
                  <c:v>10.599913331445499</c:v>
                </c:pt>
                <c:pt idx="64">
                  <c:v>10.569188944977499</c:v>
                </c:pt>
                <c:pt idx="65">
                  <c:v>10.538553614702201</c:v>
                </c:pt>
                <c:pt idx="66">
                  <c:v>10.508007082485699</c:v>
                </c:pt>
                <c:pt idx="67">
                  <c:v>10.477549090942199</c:v>
                </c:pt>
                <c:pt idx="68">
                  <c:v>10.447179383432299</c:v>
                </c:pt>
                <c:pt idx="69">
                  <c:v>10.41689770406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4715-4A63-9B0F-25BE80B685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1"/>
        </c:dLbls>
        <c:hiLowLines>
          <c:spPr>
            <a:ln w="0" cap="flat" cmpd="sng" algn="ctr">
              <a:noFill/>
              <a:prstDash val="solid"/>
              <a:round/>
            </a:ln>
          </c:spPr>
        </c:hiLowLines>
        <c:smooth val="0"/>
        <c:axId val="26572783"/>
        <c:axId val="66641888"/>
      </c:lineChart>
      <c:catAx>
        <c:axId val="26572783"/>
        <c:scaling>
          <c:orientation val="minMax"/>
        </c:scaling>
        <c:delete val="0"/>
        <c:axPos val="b"/>
        <c:numFmt formatCode="0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endParaRPr lang="en-US"/>
          </a:p>
        </c:txPr>
        <c:crossAx val="66641888"/>
        <c:crosses val="autoZero"/>
        <c:auto val="1"/>
        <c:lblAlgn val="ctr"/>
        <c:lblOffset val="100"/>
        <c:noMultiLvlLbl val="0"/>
      </c:catAx>
      <c:valAx>
        <c:axId val="66641888"/>
        <c:scaling>
          <c:orientation val="minMax"/>
        </c:scaling>
        <c:delete val="0"/>
        <c:axPos val="l"/>
        <c:majorGridlines>
          <c:spPr>
            <a:ln w="9360" cap="flat" cmpd="sng" algn="ctr">
              <a:solidFill>
                <a:srgbClr val="878787"/>
              </a:solidFill>
              <a:prstDash val="solid"/>
              <a:round/>
            </a:ln>
          </c:spPr>
        </c:majorGridlines>
        <c:numFmt formatCode="#,##0.0" sourceLinked="0"/>
        <c:majorTickMark val="none"/>
        <c:minorTickMark val="none"/>
        <c:tickLblPos val="nextTo"/>
        <c:spPr>
          <a:ln w="9360" cap="flat" cmpd="sng" algn="ctr">
            <a:solidFill>
              <a:srgbClr val="878787"/>
            </a:solidFill>
            <a:prstDash val="solid"/>
            <a:round/>
          </a:ln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0" i="0" u="none" strike="noStrike" kern="1200" spc="-1" baseline="0">
                <a:solidFill>
                  <a:srgbClr val="000000"/>
                </a:solidFill>
                <a:latin typeface="Calibri" panose="020F0502020204030204"/>
                <a:ea typeface="+mn-ea"/>
                <a:cs typeface="+mn-cs"/>
              </a:defRPr>
            </a:pPr>
            <a:endParaRPr lang="en-US"/>
          </a:p>
        </c:txPr>
        <c:crossAx val="26572783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 rot="0" spcFirstLastPara="0" vertOverflow="ellipsis" vert="horz" wrap="square" anchor="ctr" anchorCtr="1"/>
        <a:lstStyle/>
        <a:p>
          <a:pPr>
            <a:defRPr lang="en-US" sz="1000" b="0" i="0" u="none" strike="noStrike" kern="1200" spc="-1" baseline="0">
              <a:solidFill>
                <a:srgbClr val="000000"/>
              </a:solidFill>
              <a:latin typeface="Calibri" panose="020F0502020204030204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412ead81-7816-42d8-9453-f024dcaf4065}"/>
      </c:ext>
    </c:extLst>
  </c:chart>
  <c:spPr>
    <a:solidFill>
      <a:srgbClr val="FFFFFF"/>
    </a:solidFill>
    <a:ln w="9360" cap="flat" cmpd="sng" algn="ctr">
      <a:solidFill>
        <a:srgbClr val="D9D9D9"/>
      </a:solidFill>
      <a:prstDash val="solid"/>
      <a:round/>
    </a:ln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175680</xdr:rowOff>
    </xdr:from>
    <xdr:to>
      <xdr:col>6</xdr:col>
      <xdr:colOff>588600</xdr:colOff>
      <xdr:row>40</xdr:row>
      <xdr:rowOff>186840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42</xdr:row>
      <xdr:rowOff>175680</xdr:rowOff>
    </xdr:from>
    <xdr:to>
      <xdr:col>6</xdr:col>
      <xdr:colOff>588600</xdr:colOff>
      <xdr:row>58</xdr:row>
      <xdr:rowOff>186840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24"/>
  <sheetViews>
    <sheetView topLeftCell="A43" workbookViewId="0">
      <selection activeCell="B1" sqref="B1"/>
    </sheetView>
  </sheetViews>
  <sheetFormatPr defaultColWidth="8.7109375" defaultRowHeight="15" x14ac:dyDescent="0.25"/>
  <cols>
    <col min="1" max="1" width="2" customWidth="1"/>
    <col min="2" max="2" width="44" customWidth="1"/>
    <col min="3" max="7" width="15" customWidth="1"/>
  </cols>
  <sheetData>
    <row r="1" spans="2:7" ht="15.75" customHeight="1" x14ac:dyDescent="0.25">
      <c r="B1" s="16" t="s">
        <v>0</v>
      </c>
    </row>
    <row r="2" spans="2:7" ht="15" customHeight="1" x14ac:dyDescent="0.25">
      <c r="B2" s="17" t="s">
        <v>1</v>
      </c>
    </row>
    <row r="4" spans="2:7" ht="15" customHeight="1" x14ac:dyDescent="0.25">
      <c r="B4" s="2" t="s">
        <v>2</v>
      </c>
      <c r="D4" s="31">
        <f>Προβολή!J2</f>
        <v>12.22</v>
      </c>
      <c r="E4" s="17" t="s">
        <v>3</v>
      </c>
      <c r="F4" s="32">
        <f>Προβολή!I2</f>
        <v>4.7</v>
      </c>
    </row>
    <row r="5" spans="2:7" ht="15" customHeight="1" x14ac:dyDescent="0.25">
      <c r="B5" s="2" t="s">
        <v>4</v>
      </c>
      <c r="D5" s="31">
        <f>Προβολή!J17</f>
        <v>24.579802329784801</v>
      </c>
      <c r="E5" s="17" t="s">
        <v>3</v>
      </c>
      <c r="F5" s="32">
        <f>Προβολή!I17</f>
        <v>5.92</v>
      </c>
    </row>
    <row r="6" spans="2:7" ht="15" customHeight="1" x14ac:dyDescent="0.25">
      <c r="B6" s="2" t="s">
        <v>5</v>
      </c>
      <c r="D6" s="33">
        <f>MAX(Προβολή!I2:I71)</f>
        <v>6.55</v>
      </c>
      <c r="E6" s="17" t="s">
        <v>6</v>
      </c>
      <c r="F6" s="34">
        <f>INDEX(Προβολή!A2:A71,MATCH(MAX(Προβολή!I2:I71),Προβολή!I2:I71,0))</f>
        <v>2050</v>
      </c>
    </row>
    <row r="7" spans="2:7" ht="15" customHeight="1" x14ac:dyDescent="0.25">
      <c r="B7" s="2" t="s">
        <v>7</v>
      </c>
      <c r="D7" s="20">
        <f>SUM(Προβολή!J2:J71)</f>
        <v>3350.9988665179999</v>
      </c>
      <c r="E7" s="17" t="s">
        <v>3</v>
      </c>
    </row>
    <row r="8" spans="2:7" ht="15" customHeight="1" x14ac:dyDescent="0.25">
      <c r="B8" s="2" t="s">
        <v>8</v>
      </c>
      <c r="D8" s="20">
        <f>SUM(Προβολή!M2:M17)</f>
        <v>212.21766398309899</v>
      </c>
      <c r="E8" s="17" t="s">
        <v>3</v>
      </c>
    </row>
    <row r="9" spans="2:7" ht="15" customHeight="1" x14ac:dyDescent="0.25">
      <c r="B9" s="22" t="s">
        <v>9</v>
      </c>
      <c r="D9" s="20">
        <f>SUM(Προβολή!M2:M71)</f>
        <v>870.74641314879602</v>
      </c>
      <c r="E9" s="17" t="s">
        <v>3</v>
      </c>
      <c r="F9" s="35">
        <f>SUM(Προβολή!M2:M71)/Παραδοχές!$C$7</f>
        <v>3.3490246659569101</v>
      </c>
    </row>
    <row r="11" spans="2:7" ht="15" customHeight="1" x14ac:dyDescent="0.25">
      <c r="B11" s="17" t="s">
        <v>10</v>
      </c>
    </row>
    <row r="12" spans="2:7" ht="15" customHeight="1" x14ac:dyDescent="0.25">
      <c r="B12" s="1" t="s">
        <v>11</v>
      </c>
    </row>
    <row r="13" spans="2:7" ht="15" customHeight="1" x14ac:dyDescent="0.25">
      <c r="B13" s="36" t="s">
        <v>12</v>
      </c>
      <c r="C13" s="36" t="s">
        <v>13</v>
      </c>
      <c r="D13" s="36" t="s">
        <v>14</v>
      </c>
      <c r="E13" s="36" t="s">
        <v>15</v>
      </c>
      <c r="F13" s="36" t="s">
        <v>16</v>
      </c>
      <c r="G13" s="36" t="s">
        <v>17</v>
      </c>
    </row>
    <row r="14" spans="2:7" ht="15" customHeight="1" x14ac:dyDescent="0.25">
      <c r="B14" s="37">
        <v>2026</v>
      </c>
      <c r="C14" s="33">
        <f>INDEX(Προβολή!$I$2:$I$71,MATCH($B14,Προβολή!$A$2:$A$71,0))</f>
        <v>4.7</v>
      </c>
      <c r="D14" s="31">
        <f>INDEX(Προβολή!$J$2:$J$71,MATCH($B14,Προβολή!$A$2:$A$71,0))</f>
        <v>12.22</v>
      </c>
      <c r="E14" s="20">
        <f>INDEX(Προβολή!$D$2:$D$71,MATCH($B14,Προβολή!$A$2:$A$71,0))</f>
        <v>260</v>
      </c>
      <c r="F14" s="20">
        <f>INDEX(Προβολή!$T$2:$T$71,MATCH($B14,Προβολή!$A$2:$A$71,0))</f>
        <v>2482</v>
      </c>
      <c r="G14" s="20">
        <f>INDEX(Προβολή!$U$2:$U$71,MATCH($B14,Προβολή!$A$2:$A$71,0))</f>
        <v>4896</v>
      </c>
    </row>
    <row r="15" spans="2:7" ht="15" customHeight="1" x14ac:dyDescent="0.25">
      <c r="B15" s="37">
        <v>2030</v>
      </c>
      <c r="C15" s="33">
        <f>INDEX(Προβολή!$I$2:$I$71,MATCH($B15,Προβολή!$A$2:$A$71,0))</f>
        <v>4.6500000000000004</v>
      </c>
      <c r="D15" s="31">
        <f>INDEX(Προβολή!$J$2:$J$71,MATCH($B15,Προβολή!$A$2:$A$71,0))</f>
        <v>14.028003259609401</v>
      </c>
      <c r="E15" s="20">
        <f>INDEX(Προβολή!$D$2:$D$71,MATCH($B15,Προβολή!$A$2:$A$71,0))</f>
        <v>301.67748945396602</v>
      </c>
      <c r="F15" s="20">
        <f>INDEX(Προβολή!$T$2:$T$71,MATCH($B15,Προβολή!$A$2:$A$71,0))</f>
        <v>2503</v>
      </c>
      <c r="G15" s="20">
        <f>INDEX(Προβολή!$U$2:$U$71,MATCH($B15,Προβολή!$A$2:$A$71,0))</f>
        <v>4830</v>
      </c>
    </row>
    <row r="16" spans="2:7" ht="15" customHeight="1" x14ac:dyDescent="0.25">
      <c r="B16" s="37">
        <v>2040</v>
      </c>
      <c r="C16" s="33">
        <f>INDEX(Προβολή!$I$2:$I$71,MATCH($B16,Προβολή!$A$2:$A$71,0))</f>
        <v>5.85</v>
      </c>
      <c r="D16" s="31">
        <f>INDEX(Προβολή!$J$2:$J$71,MATCH($B16,Προβολή!$A$2:$A$71,0))</f>
        <v>23.648294007603599</v>
      </c>
      <c r="E16" s="20">
        <f>INDEX(Προβολή!$D$2:$D$71,MATCH($B16,Προβολή!$A$2:$A$71,0))</f>
        <v>404.24434201031801</v>
      </c>
      <c r="F16" s="20">
        <f>INDEX(Προβολή!$T$2:$T$71,MATCH($B16,Προβολή!$A$2:$A$71,0))</f>
        <v>2765</v>
      </c>
      <c r="G16" s="20">
        <f>INDEX(Προβολή!$U$2:$U$71,MATCH($B16,Προβολή!$A$2:$A$71,0))</f>
        <v>4440</v>
      </c>
    </row>
    <row r="17" spans="2:7" ht="15" customHeight="1" x14ac:dyDescent="0.25">
      <c r="B17" s="37">
        <v>2050</v>
      </c>
      <c r="C17" s="33">
        <f>INDEX(Προβολή!$I$2:$I$71,MATCH($B17,Προβολή!$A$2:$A$71,0))</f>
        <v>6.55</v>
      </c>
      <c r="D17" s="31">
        <f>INDEX(Προβολή!$J$2:$J$71,MATCH($B17,Προβολή!$A$2:$A$71,0))</f>
        <v>34.746792136296499</v>
      </c>
      <c r="E17" s="20">
        <f>INDEX(Προβολή!$D$2:$D$71,MATCH($B17,Προβολή!$A$2:$A$71,0))</f>
        <v>530.48537612666405</v>
      </c>
      <c r="F17" s="20">
        <f>INDEX(Προβολή!$T$2:$T$71,MATCH($B17,Προβολή!$A$2:$A$71,0))</f>
        <v>2959</v>
      </c>
      <c r="G17" s="20">
        <f>INDEX(Προβολή!$U$2:$U$71,MATCH($B17,Προβολή!$A$2:$A$71,0))</f>
        <v>4056</v>
      </c>
    </row>
    <row r="18" spans="2:7" ht="15" customHeight="1" x14ac:dyDescent="0.25">
      <c r="B18" s="37">
        <v>2060</v>
      </c>
      <c r="C18" s="33">
        <f>INDEX(Προβολή!$I$2:$I$71,MATCH($B18,Προβολή!$A$2:$A$71,0))</f>
        <v>5.65</v>
      </c>
      <c r="D18" s="31">
        <f>INDEX(Προβολή!$J$2:$J$71,MATCH($B18,Προβολή!$A$2:$A$71,0))</f>
        <v>40.143624492193503</v>
      </c>
      <c r="E18" s="20">
        <f>INDEX(Προβολή!$D$2:$D$71,MATCH($B18,Προβολή!$A$2:$A$71,0))</f>
        <v>710.50662818041599</v>
      </c>
      <c r="F18" s="20">
        <f>INDEX(Προβολή!$T$2:$T$71,MATCH($B18,Προβολή!$A$2:$A$71,0))</f>
        <v>2742</v>
      </c>
      <c r="G18" s="20">
        <f>INDEX(Προβολή!$U$2:$U$71,MATCH($B18,Προβολή!$A$2:$A$71,0))</f>
        <v>3822</v>
      </c>
    </row>
    <row r="19" spans="2:7" ht="15" customHeight="1" x14ac:dyDescent="0.25">
      <c r="B19" s="37">
        <v>2070</v>
      </c>
      <c r="C19" s="33">
        <f>INDEX(Προβολή!$I$2:$I$71,MATCH($B19,Προβολή!$A$2:$A$71,0))</f>
        <v>5.25</v>
      </c>
      <c r="D19" s="31">
        <f>INDEX(Προβολή!$J$2:$J$71,MATCH($B19,Προβολή!$A$2:$A$71,0))</f>
        <v>50.889724852203798</v>
      </c>
      <c r="E19" s="20">
        <f>INDEX(Προβολή!$D$2:$D$71,MATCH($B19,Προβολή!$A$2:$A$71,0))</f>
        <v>969.32809242292899</v>
      </c>
      <c r="F19" s="20">
        <f>INDEX(Προβολή!$T$2:$T$71,MATCH($B19,Προβολή!$A$2:$A$71,0))</f>
        <v>2511</v>
      </c>
      <c r="G19" s="20">
        <f>INDEX(Προβολή!$U$2:$U$71,MATCH($B19,Προβολή!$A$2:$A$71,0))</f>
        <v>3749</v>
      </c>
    </row>
    <row r="20" spans="2:7" ht="15" customHeight="1" x14ac:dyDescent="0.25">
      <c r="B20" s="37">
        <v>2080</v>
      </c>
      <c r="C20" s="33">
        <f>INDEX(Προβολή!$I$2:$I$71,MATCH($B20,Προβολή!$A$2:$A$71,0))</f>
        <v>5.25</v>
      </c>
      <c r="D20" s="31">
        <f>INDEX(Προβολή!$J$2:$J$71,MATCH($B20,Προβολή!$A$2:$A$71,0))</f>
        <v>69.731189829216902</v>
      </c>
      <c r="E20" s="20">
        <f>INDEX(Προβολή!$D$2:$D$71,MATCH($B20,Προβολή!$A$2:$A$71,0))</f>
        <v>1328.21313960413</v>
      </c>
      <c r="F20" s="20">
        <f>INDEX(Προβολή!$T$2:$T$71,MATCH($B20,Προβολή!$A$2:$A$71,0))</f>
        <v>2511</v>
      </c>
      <c r="G20" s="20">
        <f>INDEX(Προβολή!$U$2:$U$71,MATCH($B20,Προβολή!$A$2:$A$71,0))</f>
        <v>3749</v>
      </c>
    </row>
    <row r="21" spans="2:7" ht="15" customHeight="1" x14ac:dyDescent="0.25">
      <c r="B21" s="37">
        <v>2090</v>
      </c>
      <c r="C21" s="33">
        <f>INDEX(Προβολή!$I$2:$I$71,MATCH($B21,Προβολή!$A$2:$A$71,0))</f>
        <v>5.25</v>
      </c>
      <c r="D21" s="31">
        <f>INDEX(Προβολή!$J$2:$J$71,MATCH($B21,Προβολή!$A$2:$A$71,0))</f>
        <v>95.548538513815799</v>
      </c>
      <c r="E21" s="20">
        <f>INDEX(Προβολή!$D$2:$D$71,MATCH($B21,Προβολή!$A$2:$A$71,0))</f>
        <v>1819.97216216792</v>
      </c>
      <c r="F21" s="20">
        <f>INDEX(Προβολή!$T$2:$T$71,MATCH($B21,Προβολή!$A$2:$A$71,0))</f>
        <v>2511</v>
      </c>
      <c r="G21" s="20">
        <f>INDEX(Προβολή!$U$2:$U$71,MATCH($B21,Προβολή!$A$2:$A$71,0))</f>
        <v>3749</v>
      </c>
    </row>
    <row r="22" spans="2:7" ht="15" customHeight="1" x14ac:dyDescent="0.25">
      <c r="B22" s="37">
        <v>2095</v>
      </c>
      <c r="C22" s="33">
        <f>INDEX(Προβολή!$I$2:$I$71,MATCH($B22,Προβολή!$A$2:$A$71,0))</f>
        <v>5.25</v>
      </c>
      <c r="D22" s="31">
        <f>INDEX(Προβολή!$J$2:$J$71,MATCH($B22,Προβολή!$A$2:$A$71,0))</f>
        <v>111.846535211107</v>
      </c>
      <c r="E22" s="20">
        <f>INDEX(Προβολή!$D$2:$D$71,MATCH($B22,Προβολή!$A$2:$A$71,0))</f>
        <v>2130.4101944972699</v>
      </c>
      <c r="F22" s="20">
        <f>INDEX(Προβολή!$T$2:$T$71,MATCH($B22,Προβολή!$A$2:$A$71,0))</f>
        <v>2511</v>
      </c>
      <c r="G22" s="20">
        <f>INDEX(Προβολή!$U$2:$U$71,MATCH($B22,Προβολή!$A$2:$A$71,0))</f>
        <v>3749</v>
      </c>
    </row>
    <row r="24" spans="2:7" ht="15" customHeight="1" x14ac:dyDescent="0.25">
      <c r="B24" s="17" t="s">
        <v>18</v>
      </c>
    </row>
  </sheetData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43"/>
  <sheetViews>
    <sheetView topLeftCell="A22" workbookViewId="0">
      <selection activeCell="B32" sqref="B32"/>
    </sheetView>
  </sheetViews>
  <sheetFormatPr defaultColWidth="8.7109375" defaultRowHeight="15" x14ac:dyDescent="0.25"/>
  <cols>
    <col min="1" max="1" width="2" customWidth="1"/>
    <col min="2" max="2" width="52" customWidth="1"/>
    <col min="3" max="9" width="9" customWidth="1"/>
    <col min="10" max="10" width="13" customWidth="1"/>
    <col min="11" max="11" width="78" customWidth="1"/>
  </cols>
  <sheetData>
    <row r="1" spans="2:11" ht="15" customHeight="1" x14ac:dyDescent="0.25">
      <c r="B1" s="1" t="s">
        <v>19</v>
      </c>
    </row>
    <row r="3" spans="2:11" ht="15" customHeight="1" x14ac:dyDescent="0.25">
      <c r="B3" s="1" t="s">
        <v>20</v>
      </c>
    </row>
    <row r="4" spans="2:11" ht="15" customHeight="1" x14ac:dyDescent="0.25">
      <c r="B4" s="22" t="s">
        <v>21</v>
      </c>
      <c r="C4" s="23">
        <v>2026</v>
      </c>
      <c r="D4" s="23">
        <v>2030</v>
      </c>
      <c r="E4" s="23">
        <v>2040</v>
      </c>
      <c r="F4" s="23">
        <v>2050</v>
      </c>
      <c r="G4" s="23">
        <v>2060</v>
      </c>
      <c r="H4" s="23">
        <v>2070</v>
      </c>
      <c r="I4" s="23">
        <v>2095</v>
      </c>
      <c r="K4" s="22" t="s">
        <v>22</v>
      </c>
    </row>
    <row r="5" spans="2:11" ht="15" customHeight="1" x14ac:dyDescent="0.25">
      <c r="B5" s="2" t="s">
        <v>23</v>
      </c>
      <c r="C5" s="24">
        <v>2.4</v>
      </c>
      <c r="D5" s="24">
        <v>1.3</v>
      </c>
      <c r="E5" s="24">
        <v>0.7</v>
      </c>
      <c r="F5" s="24">
        <v>0.8</v>
      </c>
      <c r="G5" s="24">
        <v>1.1000000000000001</v>
      </c>
      <c r="H5" s="24">
        <v>1.2</v>
      </c>
      <c r="I5" s="24">
        <v>1.2</v>
      </c>
      <c r="K5" s="17" t="s">
        <v>24</v>
      </c>
    </row>
    <row r="6" spans="2:11" ht="15" customHeight="1" x14ac:dyDescent="0.25">
      <c r="B6" s="2" t="s">
        <v>25</v>
      </c>
      <c r="C6" s="24">
        <v>2.2000000000000002</v>
      </c>
      <c r="D6" s="24">
        <v>2</v>
      </c>
      <c r="E6" s="24">
        <v>2</v>
      </c>
      <c r="F6" s="24">
        <v>2</v>
      </c>
      <c r="G6" s="24">
        <v>2</v>
      </c>
      <c r="H6" s="24">
        <v>2</v>
      </c>
      <c r="I6" s="24">
        <v>2</v>
      </c>
      <c r="K6" s="17" t="s">
        <v>26</v>
      </c>
    </row>
    <row r="7" spans="2:11" ht="15" customHeight="1" x14ac:dyDescent="0.25">
      <c r="B7" s="2" t="s">
        <v>27</v>
      </c>
      <c r="C7" s="25">
        <v>260</v>
      </c>
      <c r="K7" s="17" t="s">
        <v>28</v>
      </c>
    </row>
    <row r="8" spans="2:11" ht="15" customHeight="1" x14ac:dyDescent="0.25">
      <c r="B8" s="2" t="s">
        <v>29</v>
      </c>
      <c r="C8" s="26">
        <v>3.5000000000000003E-2</v>
      </c>
      <c r="K8" s="17" t="s">
        <v>30</v>
      </c>
    </row>
    <row r="10" spans="2:11" ht="15" customHeight="1" x14ac:dyDescent="0.25">
      <c r="B10" s="1" t="s">
        <v>31</v>
      </c>
    </row>
    <row r="11" spans="2:11" ht="15" customHeight="1" x14ac:dyDescent="0.25">
      <c r="B11" s="2" t="s">
        <v>32</v>
      </c>
      <c r="C11" s="27">
        <v>12.25</v>
      </c>
      <c r="D11" s="27">
        <v>12.1</v>
      </c>
      <c r="E11" s="27">
        <v>13.1</v>
      </c>
      <c r="F11" s="27">
        <v>13.4</v>
      </c>
      <c r="G11" s="27">
        <v>12.1</v>
      </c>
      <c r="H11" s="27">
        <v>11.4</v>
      </c>
      <c r="I11" s="27">
        <v>11.4</v>
      </c>
      <c r="K11" s="17" t="s">
        <v>33</v>
      </c>
    </row>
    <row r="12" spans="2:11" ht="15" customHeight="1" x14ac:dyDescent="0.25">
      <c r="B12" s="2" t="s">
        <v>34</v>
      </c>
      <c r="C12" s="27">
        <v>13.6</v>
      </c>
      <c r="D12" s="27">
        <v>12.7</v>
      </c>
      <c r="E12" s="27">
        <v>13.7</v>
      </c>
      <c r="F12" s="27">
        <v>14</v>
      </c>
      <c r="G12" s="27">
        <v>12.7</v>
      </c>
      <c r="H12" s="27">
        <v>12</v>
      </c>
      <c r="I12" s="27">
        <v>12</v>
      </c>
      <c r="K12" s="17" t="s">
        <v>35</v>
      </c>
    </row>
    <row r="13" spans="2:11" ht="15" customHeight="1" x14ac:dyDescent="0.25">
      <c r="B13" s="2" t="s">
        <v>36</v>
      </c>
      <c r="C13" s="27">
        <v>7.55</v>
      </c>
      <c r="D13" s="27">
        <v>7.45</v>
      </c>
      <c r="E13" s="27">
        <v>7.25</v>
      </c>
      <c r="F13" s="27">
        <v>6.85</v>
      </c>
      <c r="G13" s="27">
        <v>6.45</v>
      </c>
      <c r="H13" s="27">
        <v>6.15</v>
      </c>
      <c r="I13" s="27">
        <v>6.15</v>
      </c>
      <c r="K13" s="17" t="s">
        <v>37</v>
      </c>
    </row>
    <row r="14" spans="2:11" ht="15" customHeight="1" x14ac:dyDescent="0.25">
      <c r="B14" s="2" t="s">
        <v>38</v>
      </c>
      <c r="C14" s="27">
        <v>7.55</v>
      </c>
      <c r="D14" s="27">
        <v>7.4</v>
      </c>
      <c r="E14" s="27">
        <v>7.2</v>
      </c>
      <c r="F14" s="27">
        <v>6.8</v>
      </c>
      <c r="G14" s="27">
        <v>6.4</v>
      </c>
      <c r="H14" s="27">
        <v>6.1</v>
      </c>
      <c r="I14" s="27">
        <v>6.1</v>
      </c>
      <c r="K14" s="17" t="s">
        <v>39</v>
      </c>
    </row>
    <row r="15" spans="2:11" ht="15" customHeight="1" x14ac:dyDescent="0.25">
      <c r="B15" s="22" t="s">
        <v>40</v>
      </c>
      <c r="C15" s="28">
        <v>1</v>
      </c>
    </row>
    <row r="17" spans="2:11" ht="15" customHeight="1" x14ac:dyDescent="0.25">
      <c r="B17" s="1" t="s">
        <v>41</v>
      </c>
      <c r="K17" s="22" t="s">
        <v>42</v>
      </c>
    </row>
    <row r="18" spans="2:11" ht="15" customHeight="1" x14ac:dyDescent="0.25">
      <c r="B18" s="2" t="s">
        <v>43</v>
      </c>
      <c r="C18" s="24">
        <v>0</v>
      </c>
      <c r="D18" s="24">
        <v>0.4</v>
      </c>
      <c r="E18" s="24">
        <v>1.2</v>
      </c>
      <c r="F18" s="24">
        <v>1.2</v>
      </c>
      <c r="G18" s="24">
        <v>1.3</v>
      </c>
      <c r="H18" s="24">
        <v>1</v>
      </c>
      <c r="I18" s="24">
        <v>1</v>
      </c>
      <c r="K18" s="28">
        <v>0</v>
      </c>
    </row>
    <row r="19" spans="2:11" ht="15" customHeight="1" x14ac:dyDescent="0.25">
      <c r="B19" s="2" t="s">
        <v>44</v>
      </c>
      <c r="C19" s="24">
        <v>0</v>
      </c>
      <c r="D19" s="24">
        <v>0</v>
      </c>
      <c r="E19" s="24">
        <v>0.8</v>
      </c>
      <c r="F19" s="24">
        <v>2.8</v>
      </c>
      <c r="G19" s="24">
        <v>4</v>
      </c>
      <c r="H19" s="24">
        <v>3.5</v>
      </c>
      <c r="I19" s="24">
        <v>3.5</v>
      </c>
      <c r="K19" s="28">
        <v>0</v>
      </c>
    </row>
    <row r="20" spans="2:11" ht="15" customHeight="1" x14ac:dyDescent="0.25">
      <c r="B20" s="2" t="s">
        <v>45</v>
      </c>
      <c r="C20" s="24">
        <v>0</v>
      </c>
      <c r="D20" s="24">
        <v>0.1</v>
      </c>
      <c r="E20" s="24">
        <v>0.3</v>
      </c>
      <c r="F20" s="24">
        <v>0.7</v>
      </c>
      <c r="G20" s="24">
        <v>1</v>
      </c>
      <c r="H20" s="24">
        <v>1.2</v>
      </c>
      <c r="I20" s="24">
        <v>1.2</v>
      </c>
      <c r="K20" s="28">
        <v>0</v>
      </c>
    </row>
    <row r="21" spans="2:11" ht="15" customHeight="1" x14ac:dyDescent="0.25">
      <c r="B21" s="2" t="s">
        <v>46</v>
      </c>
      <c r="C21" s="24">
        <v>0</v>
      </c>
      <c r="D21" s="24">
        <v>0</v>
      </c>
      <c r="E21" s="24">
        <v>0.1</v>
      </c>
      <c r="F21" s="24">
        <v>0.4</v>
      </c>
      <c r="G21" s="24">
        <v>0.6</v>
      </c>
      <c r="H21" s="24">
        <v>0.7</v>
      </c>
      <c r="I21" s="24">
        <v>0.7</v>
      </c>
      <c r="K21" s="28">
        <v>0</v>
      </c>
    </row>
    <row r="22" spans="2:11" ht="15" customHeight="1" x14ac:dyDescent="0.25">
      <c r="B22" s="2" t="s">
        <v>47</v>
      </c>
      <c r="C22" s="24">
        <v>0</v>
      </c>
      <c r="D22" s="24">
        <v>-0.3</v>
      </c>
      <c r="E22" s="24">
        <v>-0.5</v>
      </c>
      <c r="F22" s="24">
        <v>-0.5</v>
      </c>
      <c r="G22" s="24">
        <v>-0.3</v>
      </c>
      <c r="H22" s="24">
        <v>-0.1</v>
      </c>
      <c r="I22" s="24">
        <v>-0.1</v>
      </c>
      <c r="K22" s="28">
        <v>0</v>
      </c>
    </row>
    <row r="24" spans="2:11" ht="15" customHeight="1" x14ac:dyDescent="0.25">
      <c r="B24" s="1" t="s">
        <v>48</v>
      </c>
    </row>
    <row r="25" spans="2:11" ht="15" customHeight="1" x14ac:dyDescent="0.25">
      <c r="B25" s="2" t="s">
        <v>49</v>
      </c>
      <c r="C25" s="29">
        <v>10221</v>
      </c>
      <c r="D25" s="29">
        <v>10004</v>
      </c>
      <c r="E25" s="29">
        <v>9475</v>
      </c>
      <c r="F25" s="29">
        <v>8935</v>
      </c>
      <c r="G25" s="29">
        <v>8318</v>
      </c>
      <c r="H25" s="29">
        <v>7777</v>
      </c>
      <c r="I25" s="29">
        <v>7777</v>
      </c>
    </row>
    <row r="26" spans="2:11" ht="15" customHeight="1" x14ac:dyDescent="0.25">
      <c r="B26" s="2" t="s">
        <v>50</v>
      </c>
      <c r="C26" s="29">
        <v>2482</v>
      </c>
      <c r="D26" s="29">
        <v>2503</v>
      </c>
      <c r="E26" s="29">
        <v>2765</v>
      </c>
      <c r="F26" s="29">
        <v>2959</v>
      </c>
      <c r="G26" s="29">
        <v>2742</v>
      </c>
      <c r="H26" s="29">
        <v>2511</v>
      </c>
      <c r="I26" s="29">
        <v>2511</v>
      </c>
    </row>
    <row r="27" spans="2:11" ht="15" customHeight="1" x14ac:dyDescent="0.25">
      <c r="B27" s="2" t="s">
        <v>51</v>
      </c>
      <c r="C27" s="29">
        <v>4896</v>
      </c>
      <c r="D27" s="29">
        <v>4830</v>
      </c>
      <c r="E27" s="29">
        <v>4440</v>
      </c>
      <c r="F27" s="29">
        <v>4056</v>
      </c>
      <c r="G27" s="29">
        <v>3822</v>
      </c>
      <c r="H27" s="29">
        <v>3749</v>
      </c>
      <c r="I27" s="29">
        <v>3749</v>
      </c>
    </row>
    <row r="28" spans="2:11" ht="15" customHeight="1" x14ac:dyDescent="0.25">
      <c r="B28" s="2" t="s">
        <v>52</v>
      </c>
      <c r="C28" s="24">
        <v>42.5</v>
      </c>
      <c r="D28" s="24">
        <v>46</v>
      </c>
      <c r="E28" s="24">
        <v>60.6</v>
      </c>
      <c r="F28" s="24">
        <v>74.400000000000006</v>
      </c>
      <c r="G28" s="24">
        <v>72.099999999999994</v>
      </c>
      <c r="H28" s="24">
        <v>66</v>
      </c>
      <c r="I28" s="24">
        <v>66</v>
      </c>
      <c r="K28" s="17" t="s">
        <v>53</v>
      </c>
    </row>
    <row r="30" spans="2:11" ht="15" customHeight="1" x14ac:dyDescent="0.25">
      <c r="B30" s="17" t="s">
        <v>54</v>
      </c>
    </row>
    <row r="32" spans="2:11" ht="15" customHeight="1" x14ac:dyDescent="0.25">
      <c r="B32" s="1" t="s">
        <v>55</v>
      </c>
    </row>
    <row r="33" spans="2:11" ht="23.25" customHeight="1" x14ac:dyDescent="0.25">
      <c r="B33" s="22" t="s">
        <v>21</v>
      </c>
      <c r="C33" s="23">
        <v>2026</v>
      </c>
      <c r="D33" s="23">
        <v>2030</v>
      </c>
      <c r="E33" s="23">
        <v>2040</v>
      </c>
      <c r="F33" s="23">
        <v>2050</v>
      </c>
      <c r="G33" s="23">
        <v>2060</v>
      </c>
      <c r="H33" s="23">
        <v>2070</v>
      </c>
      <c r="I33" s="23">
        <v>2095</v>
      </c>
      <c r="J33" s="18" t="s">
        <v>56</v>
      </c>
      <c r="K33" s="18" t="s">
        <v>57</v>
      </c>
    </row>
    <row r="34" spans="2:11" ht="15" customHeight="1" x14ac:dyDescent="0.25">
      <c r="B34" s="2" t="s">
        <v>58</v>
      </c>
      <c r="C34" s="27">
        <v>0</v>
      </c>
      <c r="D34" s="27">
        <v>-0.1</v>
      </c>
      <c r="E34" s="27">
        <v>-0.3</v>
      </c>
      <c r="F34" s="27">
        <v>-0.6</v>
      </c>
      <c r="G34" s="27">
        <v>-0.9</v>
      </c>
      <c r="H34" s="27">
        <v>-1</v>
      </c>
      <c r="I34" s="27">
        <v>-1</v>
      </c>
      <c r="J34" s="27">
        <v>0.05</v>
      </c>
      <c r="K34" s="28">
        <v>0</v>
      </c>
    </row>
    <row r="35" spans="2:11" ht="15" customHeight="1" x14ac:dyDescent="0.25">
      <c r="B35" s="2" t="s">
        <v>59</v>
      </c>
      <c r="C35" s="27">
        <v>0</v>
      </c>
      <c r="D35" s="27">
        <v>-0.15</v>
      </c>
      <c r="E35" s="27">
        <v>-0.4</v>
      </c>
      <c r="F35" s="27">
        <v>-0.45</v>
      </c>
      <c r="G35" s="27">
        <v>-0.45</v>
      </c>
      <c r="H35" s="27">
        <v>-0.45</v>
      </c>
      <c r="I35" s="27">
        <v>-0.45</v>
      </c>
      <c r="J35" s="27">
        <v>0.15</v>
      </c>
      <c r="K35" s="28">
        <v>0</v>
      </c>
    </row>
    <row r="36" spans="2:11" ht="15" customHeight="1" x14ac:dyDescent="0.25">
      <c r="B36" s="2" t="s">
        <v>60</v>
      </c>
      <c r="C36" s="27">
        <v>0</v>
      </c>
      <c r="D36" s="27">
        <v>-0.3</v>
      </c>
      <c r="E36" s="27">
        <v>-0.5</v>
      </c>
      <c r="F36" s="27">
        <v>-0.5</v>
      </c>
      <c r="G36" s="27">
        <v>-0.3</v>
      </c>
      <c r="H36" s="27">
        <v>-0.1</v>
      </c>
      <c r="I36" s="27">
        <v>-0.1</v>
      </c>
      <c r="J36" s="27">
        <v>0.05</v>
      </c>
      <c r="K36" s="28">
        <v>0</v>
      </c>
    </row>
    <row r="37" spans="2:11" ht="15" customHeight="1" x14ac:dyDescent="0.25">
      <c r="B37" s="2" t="s">
        <v>61</v>
      </c>
      <c r="C37" s="27">
        <v>0</v>
      </c>
      <c r="D37" s="27">
        <v>0</v>
      </c>
      <c r="E37" s="27">
        <v>-0.1</v>
      </c>
      <c r="F37" s="27">
        <v>-0.4</v>
      </c>
      <c r="G37" s="27">
        <v>-0.6</v>
      </c>
      <c r="H37" s="27">
        <v>-0.7</v>
      </c>
      <c r="I37" s="27">
        <v>-0.7</v>
      </c>
      <c r="J37" s="27">
        <v>0.1</v>
      </c>
      <c r="K37" s="28">
        <v>0</v>
      </c>
    </row>
    <row r="38" spans="2:11" ht="15" customHeight="1" x14ac:dyDescent="0.25">
      <c r="B38" s="2" t="s">
        <v>62</v>
      </c>
      <c r="C38" s="27">
        <v>0</v>
      </c>
      <c r="D38" s="27">
        <v>-0.2</v>
      </c>
      <c r="E38" s="27">
        <v>-0.2</v>
      </c>
      <c r="F38" s="27">
        <v>-0.2</v>
      </c>
      <c r="G38" s="27">
        <v>-0.2</v>
      </c>
      <c r="H38" s="27">
        <v>-0.2</v>
      </c>
      <c r="I38" s="27">
        <v>-0.2</v>
      </c>
      <c r="J38" s="27">
        <v>0.02</v>
      </c>
      <c r="K38" s="28">
        <v>0</v>
      </c>
    </row>
    <row r="39" spans="2:11" ht="15" customHeight="1" x14ac:dyDescent="0.25">
      <c r="B39" s="2" t="s">
        <v>63</v>
      </c>
      <c r="C39" s="27">
        <v>0</v>
      </c>
      <c r="D39" s="27">
        <v>-0.15</v>
      </c>
      <c r="E39" s="27">
        <v>-0.15</v>
      </c>
      <c r="F39" s="27">
        <v>-0.15</v>
      </c>
      <c r="G39" s="27">
        <v>-0.15</v>
      </c>
      <c r="H39" s="27">
        <v>-0.15</v>
      </c>
      <c r="I39" s="27">
        <v>-0.15</v>
      </c>
      <c r="J39" s="27">
        <v>0.01</v>
      </c>
      <c r="K39" s="28">
        <v>0</v>
      </c>
    </row>
    <row r="40" spans="2:11" ht="15" customHeight="1" x14ac:dyDescent="0.25">
      <c r="B40" s="2" t="s">
        <v>64</v>
      </c>
      <c r="C40" s="27">
        <v>0</v>
      </c>
      <c r="D40" s="27">
        <v>-0.12</v>
      </c>
      <c r="E40" s="27">
        <v>-0.12</v>
      </c>
      <c r="F40" s="27">
        <v>-0.12</v>
      </c>
      <c r="G40" s="27">
        <v>-0.12</v>
      </c>
      <c r="H40" s="27">
        <v>-0.12</v>
      </c>
      <c r="I40" s="27">
        <v>-0.12</v>
      </c>
      <c r="J40" s="27">
        <v>0</v>
      </c>
      <c r="K40" s="28">
        <v>0</v>
      </c>
    </row>
    <row r="41" spans="2:11" ht="15" customHeight="1" x14ac:dyDescent="0.25">
      <c r="B41" s="2" t="s">
        <v>65</v>
      </c>
      <c r="C41" s="27">
        <v>0</v>
      </c>
      <c r="D41" s="27">
        <v>0</v>
      </c>
      <c r="E41" s="27">
        <v>0</v>
      </c>
      <c r="F41" s="27">
        <v>1.4</v>
      </c>
      <c r="G41" s="27">
        <v>2.5</v>
      </c>
      <c r="H41" s="27">
        <v>2.2000000000000002</v>
      </c>
      <c r="I41" s="27">
        <v>2.2000000000000002</v>
      </c>
      <c r="J41" s="27">
        <v>0</v>
      </c>
      <c r="K41" s="28">
        <v>0</v>
      </c>
    </row>
    <row r="42" spans="2:11" x14ac:dyDescent="0.25">
      <c r="B42" s="2" t="s">
        <v>66</v>
      </c>
      <c r="C42" s="27">
        <v>0</v>
      </c>
      <c r="D42" s="27">
        <v>0</v>
      </c>
      <c r="E42" s="27">
        <v>0</v>
      </c>
      <c r="F42" s="27">
        <v>-0.9</v>
      </c>
      <c r="G42" s="27">
        <v>-1</v>
      </c>
      <c r="H42" s="27">
        <v>-1</v>
      </c>
      <c r="I42" s="27">
        <v>-1</v>
      </c>
      <c r="J42" s="27">
        <v>0.1</v>
      </c>
      <c r="K42" s="28">
        <v>0</v>
      </c>
    </row>
    <row r="43" spans="2:11" ht="36.75" customHeight="1" x14ac:dyDescent="0.25">
      <c r="B43" s="30" t="s">
        <v>67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I15"/>
  <sheetViews>
    <sheetView workbookViewId="0">
      <pane xSplit="1" ySplit="4" topLeftCell="B12" activePane="bottomRight" state="frozen"/>
      <selection pane="topRight"/>
      <selection pane="bottomLeft"/>
      <selection pane="bottomRight" activeCell="B15" sqref="B15"/>
    </sheetView>
  </sheetViews>
  <sheetFormatPr defaultColWidth="8.7109375" defaultRowHeight="15" x14ac:dyDescent="0.25"/>
  <cols>
    <col min="1" max="1" width="2" customWidth="1"/>
    <col min="2" max="2" width="26" customWidth="1"/>
    <col min="3" max="3" width="52" customWidth="1"/>
    <col min="4" max="4" width="46" customWidth="1"/>
    <col min="5" max="8" width="12" customWidth="1"/>
    <col min="9" max="9" width="52" customWidth="1"/>
  </cols>
  <sheetData>
    <row r="1" spans="2:9" ht="15.75" customHeight="1" x14ac:dyDescent="0.25">
      <c r="B1" s="16" t="s">
        <v>68</v>
      </c>
    </row>
    <row r="2" spans="2:9" ht="15" customHeight="1" x14ac:dyDescent="0.25">
      <c r="B2" s="17" t="s">
        <v>69</v>
      </c>
    </row>
    <row r="4" spans="2:9" ht="23.25" customHeight="1" x14ac:dyDescent="0.25">
      <c r="B4" s="3" t="s">
        <v>70</v>
      </c>
      <c r="C4" s="3" t="s">
        <v>71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  <c r="I4" s="3" t="s">
        <v>77</v>
      </c>
    </row>
    <row r="5" spans="2:9" ht="120" customHeight="1" x14ac:dyDescent="0.25">
      <c r="B5" s="18" t="s">
        <v>58</v>
      </c>
      <c r="C5" s="19" t="s">
        <v>78</v>
      </c>
      <c r="D5" s="19" t="s">
        <v>79</v>
      </c>
      <c r="E5" s="20">
        <f>-SUMPRODUCT(Προβολή!X$2:X$71/100,Προβολή!$D$2:$D$71,Προβολή!$W$2:$W$71)</f>
        <v>106.381052754796</v>
      </c>
      <c r="F5" s="20">
        <f>Παραδοχές!$J$34/100*SUMPRODUCT(Προβολή!$D$3:$D$71,Προβολή!$W$3:$W$71)</f>
        <v>7.7863646766856203</v>
      </c>
      <c r="G5" s="20">
        <f t="shared" ref="G5:G14" si="0">E5-F5</f>
        <v>98.594688078109996</v>
      </c>
      <c r="H5" s="21">
        <f t="shared" ref="H5:H13" si="1">IF(F5=0,"∞",E5/F5)</f>
        <v>13.6624801395866</v>
      </c>
      <c r="I5" s="19" t="s">
        <v>80</v>
      </c>
    </row>
    <row r="6" spans="2:9" ht="120" customHeight="1" x14ac:dyDescent="0.25">
      <c r="B6" s="18" t="s">
        <v>59</v>
      </c>
      <c r="C6" s="19" t="s">
        <v>81</v>
      </c>
      <c r="D6" s="19" t="s">
        <v>82</v>
      </c>
      <c r="E6" s="20">
        <f>-SUMPRODUCT(Προβολή!Y$2:Y$71/100,Προβολή!$D$2:$D$71,Προβολή!$W$2:$W$71)</f>
        <v>61.583432077765998</v>
      </c>
      <c r="F6" s="20">
        <f>Παραδοχές!$J$35/100*SUMPRODUCT(Προβολή!$D$3:$D$71,Προβολή!$W$3:$W$71)</f>
        <v>23.359094030056902</v>
      </c>
      <c r="G6" s="20">
        <f t="shared" si="0"/>
        <v>38.224338047709203</v>
      </c>
      <c r="H6" s="21">
        <f t="shared" si="1"/>
        <v>2.6363793047163901</v>
      </c>
      <c r="I6" s="19" t="s">
        <v>83</v>
      </c>
    </row>
    <row r="7" spans="2:9" ht="120" customHeight="1" x14ac:dyDescent="0.25">
      <c r="B7" s="18" t="s">
        <v>60</v>
      </c>
      <c r="C7" s="19" t="s">
        <v>84</v>
      </c>
      <c r="D7" s="19" t="s">
        <v>85</v>
      </c>
      <c r="E7" s="20">
        <f>-SUMPRODUCT(Προβολή!Z$2:Z$71/100,Προβολή!$D$2:$D$71,Προβολή!$W$2:$W$71)</f>
        <v>42.538845642934596</v>
      </c>
      <c r="F7" s="20">
        <f>Παραδοχές!$J$36/100*SUMPRODUCT(Προβολή!$D$3:$D$71,Προβολή!$W$3:$W$71)</f>
        <v>7.7863646766856203</v>
      </c>
      <c r="G7" s="20">
        <f t="shared" si="0"/>
        <v>34.752480966249003</v>
      </c>
      <c r="H7" s="21">
        <f t="shared" si="1"/>
        <v>5.4632485645460296</v>
      </c>
      <c r="I7" s="19" t="s">
        <v>86</v>
      </c>
    </row>
    <row r="8" spans="2:9" ht="120" customHeight="1" x14ac:dyDescent="0.25">
      <c r="B8" s="18" t="s">
        <v>61</v>
      </c>
      <c r="C8" s="19" t="s">
        <v>87</v>
      </c>
      <c r="D8" s="19" t="s">
        <v>88</v>
      </c>
      <c r="E8" s="20">
        <f>-SUMPRODUCT(Προβολή!AA$2:AA$71/100,Προβολή!$D$2:$D$71,Προβολή!$W$2:$W$71)</f>
        <v>69.3167732296276</v>
      </c>
      <c r="F8" s="20">
        <f>Παραδοχές!$J$37/100*SUMPRODUCT(Προβολή!$D$3:$D$71,Προβολή!$W$3:$W$71)</f>
        <v>15.5727293533712</v>
      </c>
      <c r="G8" s="20">
        <f t="shared" si="0"/>
        <v>53.744043876256399</v>
      </c>
      <c r="H8" s="21">
        <f t="shared" si="1"/>
        <v>4.4511640610142402</v>
      </c>
      <c r="I8" s="19" t="s">
        <v>89</v>
      </c>
    </row>
    <row r="9" spans="2:9" ht="120" customHeight="1" x14ac:dyDescent="0.25">
      <c r="B9" s="18" t="s">
        <v>62</v>
      </c>
      <c r="C9" s="19" t="s">
        <v>90</v>
      </c>
      <c r="D9" s="19" t="s">
        <v>91</v>
      </c>
      <c r="E9" s="20">
        <f>-SUMPRODUCT(Προβολή!AB$2:AB$71/100,Προβολή!$D$2:$D$71,Προβολή!$W$2:$W$71)</f>
        <v>30.357750909733898</v>
      </c>
      <c r="F9" s="20">
        <f>Παραδοχές!$J$38/100*SUMPRODUCT(Προβολή!$D$3:$D$71,Προβολή!$W$3:$W$71)</f>
        <v>3.1145458706742501</v>
      </c>
      <c r="G9" s="20">
        <f t="shared" si="0"/>
        <v>27.2432050390596</v>
      </c>
      <c r="H9" s="21">
        <f t="shared" si="1"/>
        <v>9.7470874311322699</v>
      </c>
      <c r="I9" s="19" t="s">
        <v>92</v>
      </c>
    </row>
    <row r="10" spans="2:9" ht="120" customHeight="1" x14ac:dyDescent="0.25">
      <c r="B10" s="18" t="s">
        <v>63</v>
      </c>
      <c r="C10" s="19" t="s">
        <v>93</v>
      </c>
      <c r="D10" s="19" t="s">
        <v>94</v>
      </c>
      <c r="E10" s="20">
        <f>-SUMPRODUCT(Προβολή!AC$2:AC$71/100,Προβολή!$D$2:$D$71,Προβολή!$W$2:$W$71)</f>
        <v>22.7683131823004</v>
      </c>
      <c r="F10" s="20">
        <f>Παραδοχές!$J$39/100*SUMPRODUCT(Προβολή!$D$3:$D$71,Προβολή!$W$3:$W$71)</f>
        <v>1.55727293533712</v>
      </c>
      <c r="G10" s="20">
        <f t="shared" si="0"/>
        <v>21.2110402469633</v>
      </c>
      <c r="H10" s="21">
        <f t="shared" si="1"/>
        <v>14.6206311466984</v>
      </c>
      <c r="I10" s="19" t="s">
        <v>95</v>
      </c>
    </row>
    <row r="11" spans="2:9" ht="120" customHeight="1" x14ac:dyDescent="0.25">
      <c r="B11" s="18" t="s">
        <v>64</v>
      </c>
      <c r="C11" s="19" t="s">
        <v>96</v>
      </c>
      <c r="D11" s="19" t="s">
        <v>97</v>
      </c>
      <c r="E11" s="20">
        <f>-SUMPRODUCT(Προβολή!AD$2:AD$71/100,Προβολή!$D$2:$D$71,Προβολή!$W$2:$W$71)</f>
        <v>18.2146505458403</v>
      </c>
      <c r="F11" s="20">
        <f>Παραδοχές!$J$40/100*SUMPRODUCT(Προβολή!$D$3:$D$71,Προβολή!$W$3:$W$71)</f>
        <v>0</v>
      </c>
      <c r="G11" s="20">
        <f t="shared" si="0"/>
        <v>18.2146505458403</v>
      </c>
      <c r="H11" s="21" t="str">
        <f t="shared" si="1"/>
        <v>∞</v>
      </c>
      <c r="I11" s="19" t="s">
        <v>98</v>
      </c>
    </row>
    <row r="12" spans="2:9" ht="120" customHeight="1" x14ac:dyDescent="0.25">
      <c r="B12" s="18" t="s">
        <v>99</v>
      </c>
      <c r="C12" s="19" t="s">
        <v>100</v>
      </c>
      <c r="D12" s="19" t="s">
        <v>101</v>
      </c>
      <c r="E12" s="20">
        <f>-SUMPRODUCT(Προβολή!AE$2:AE$71/100,Προβολή!$D$2:$D$71,Προβολή!$W$2:$W$71)</f>
        <v>-226.910428691601</v>
      </c>
      <c r="F12" s="20">
        <f>Παραδοχές!$J$41/100*SUMPRODUCT(Προβολή!$D$3:$D$71,Προβολή!$W$3:$W$71)</f>
        <v>0</v>
      </c>
      <c r="G12" s="20">
        <f t="shared" si="0"/>
        <v>-226.910428691601</v>
      </c>
      <c r="H12" s="21" t="str">
        <f t="shared" si="1"/>
        <v>∞</v>
      </c>
      <c r="I12" s="19" t="s">
        <v>102</v>
      </c>
    </row>
    <row r="13" spans="2:9" ht="129.75" customHeight="1" x14ac:dyDescent="0.25">
      <c r="B13" s="18" t="s">
        <v>103</v>
      </c>
      <c r="C13" s="19" t="s">
        <v>104</v>
      </c>
      <c r="D13" s="19" t="s">
        <v>105</v>
      </c>
      <c r="E13" s="20">
        <f>-SUMPRODUCT(Προβολή!AF$2:AF$71/100,Προβολή!$D$2:$D$71,Προβολή!$W$2:$W$71)</f>
        <v>106.26620201598099</v>
      </c>
      <c r="F13" s="20">
        <f>Παραδοχές!$J$42/100*SUMPRODUCT(Προβολή!$D$3:$D$71,Προβολή!$W$3:$W$71)</f>
        <v>15.5727293533712</v>
      </c>
      <c r="G13" s="20">
        <f t="shared" si="0"/>
        <v>90.693472662610205</v>
      </c>
      <c r="H13" s="21">
        <f t="shared" si="1"/>
        <v>6.82386495036444</v>
      </c>
      <c r="I13" s="19" t="s">
        <v>106</v>
      </c>
    </row>
    <row r="14" spans="2:9" ht="15" customHeight="1" x14ac:dyDescent="0.25">
      <c r="B14" s="22" t="s">
        <v>107</v>
      </c>
      <c r="E14" s="20">
        <f>SUM(E5:E11)</f>
        <v>351.16081834299803</v>
      </c>
      <c r="F14" s="20">
        <f>SUM(F5:F11)</f>
        <v>59.176371542810699</v>
      </c>
      <c r="G14" s="20">
        <f t="shared" si="0"/>
        <v>291.98444680018798</v>
      </c>
    </row>
    <row r="15" spans="2:9" ht="15" customHeight="1" x14ac:dyDescent="0.25">
      <c r="B15" s="2" t="s">
        <v>108</v>
      </c>
      <c r="E15" s="20">
        <f>G14+E12+G13</f>
        <v>155.767490771197</v>
      </c>
      <c r="F15" s="17" t="s">
        <v>109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F71"/>
  <sheetViews>
    <sheetView workbookViewId="0">
      <pane xSplit="1" ySplit="1" topLeftCell="B56" activePane="bottomRight" state="frozen"/>
      <selection pane="topRight"/>
      <selection pane="bottomLeft"/>
      <selection pane="bottomRight"/>
    </sheetView>
  </sheetViews>
  <sheetFormatPr defaultColWidth="8.7109375" defaultRowHeight="15" x14ac:dyDescent="0.25"/>
  <cols>
    <col min="1" max="1" width="7" customWidth="1"/>
    <col min="2" max="32" width="12" customWidth="1"/>
  </cols>
  <sheetData>
    <row r="1" spans="1:32" ht="34.5" customHeight="1" x14ac:dyDescent="0.25">
      <c r="A1" s="3" t="s">
        <v>12</v>
      </c>
      <c r="B1" s="3" t="s">
        <v>110</v>
      </c>
      <c r="C1" s="3" t="s">
        <v>111</v>
      </c>
      <c r="D1" s="3" t="s">
        <v>112</v>
      </c>
      <c r="E1" s="3" t="s">
        <v>113</v>
      </c>
      <c r="F1" s="3" t="s">
        <v>114</v>
      </c>
      <c r="G1" s="3" t="s">
        <v>115</v>
      </c>
      <c r="H1" s="3" t="s">
        <v>116</v>
      </c>
      <c r="I1" s="3" t="s">
        <v>117</v>
      </c>
      <c r="J1" s="3" t="s">
        <v>118</v>
      </c>
      <c r="K1" s="3" t="s">
        <v>119</v>
      </c>
      <c r="L1" s="3" t="s">
        <v>120</v>
      </c>
      <c r="M1" s="3" t="s">
        <v>121</v>
      </c>
      <c r="N1" s="3" t="s">
        <v>122</v>
      </c>
      <c r="O1" s="3" t="s">
        <v>123</v>
      </c>
      <c r="P1" s="3" t="s">
        <v>124</v>
      </c>
      <c r="Q1" s="3" t="s">
        <v>125</v>
      </c>
      <c r="R1" s="3" t="s">
        <v>126</v>
      </c>
      <c r="S1" s="3" t="s">
        <v>127</v>
      </c>
      <c r="T1" s="3" t="s">
        <v>50</v>
      </c>
      <c r="U1" s="3" t="s">
        <v>51</v>
      </c>
      <c r="V1" s="3" t="s">
        <v>128</v>
      </c>
      <c r="W1" s="3" t="s">
        <v>129</v>
      </c>
      <c r="X1" s="3" t="s">
        <v>130</v>
      </c>
      <c r="Y1" s="3" t="s">
        <v>131</v>
      </c>
      <c r="Z1" s="3" t="s">
        <v>132</v>
      </c>
      <c r="AA1" s="3" t="s">
        <v>133</v>
      </c>
      <c r="AB1" s="3" t="s">
        <v>134</v>
      </c>
      <c r="AC1" s="3" t="s">
        <v>135</v>
      </c>
      <c r="AD1" s="3" t="s">
        <v>136</v>
      </c>
      <c r="AE1" s="3" t="s">
        <v>137</v>
      </c>
      <c r="AF1" s="3" t="s">
        <v>138</v>
      </c>
    </row>
    <row r="2" spans="1:32" ht="15" customHeight="1" x14ac:dyDescent="0.25">
      <c r="A2" s="4">
        <v>2026</v>
      </c>
      <c r="B2" s="5">
        <f>IF($A2&gt;=Παραδοχές!$I$4,INDEX(Παραδοχές!$C$5:$I$5,7),INDEX(Παραδοχές!$C$5:$I$5,MATCH($A2,Παραδοχές!$C$4:$I$4,1))+($A2-INDEX(Παραδοχές!$C$4:$I$4,MATCH($A2,Παραδοχές!$C$4:$I$4,1)))*(INDEX(Παραδοχές!$C$5:$I$5,MATCH($A2,Παραδοχές!$C$4:$I$4,1)+1)-INDEX(Παραδοχές!$C$5:$I$5,MATCH($A2,Παραδοχές!$C$4:$I$4,1)))/(INDEX(Παραδοχές!$C$4:$I$4,MATCH($A2,Παραδοχές!$C$4:$I$4,1)+1)-INDEX(Παραδοχές!$C$4:$I$4,MATCH($A2,Παραδοχές!$C$4:$I$4,1))))</f>
        <v>2.4</v>
      </c>
      <c r="C2" s="5">
        <f>IF($A2&gt;=Παραδοχές!$I$4,INDEX(Παραδοχές!$C$6:$I$6,7),INDEX(Παραδοχές!$C$6:$I$6,MATCH($A2,Παραδοχές!$C$4:$I$4,1))+($A2-INDEX(Παραδοχές!$C$4:$I$4,MATCH($A2,Παραδοχές!$C$4:$I$4,1)))*(INDEX(Παραδοχές!$C$6:$I$6,MATCH($A2,Παραδοχές!$C$4:$I$4,1)+1)-INDEX(Παραδοχές!$C$6:$I$6,MATCH($A2,Παραδοχές!$C$4:$I$4,1)))/(INDEX(Παραδοχές!$C$4:$I$4,MATCH($A2,Παραδοχές!$C$4:$I$4,1)+1)-INDEX(Παραδοχές!$C$4:$I$4,MATCH($A2,Παραδοχές!$C$4:$I$4,1))))</f>
        <v>2.2000000000000002</v>
      </c>
      <c r="D2" s="6">
        <f>Παραδοχές!$C$7</f>
        <v>260</v>
      </c>
      <c r="E2" s="5">
        <f>CHOOSE(Παραδοχές!$C$15,IF($A2&gt;=Παραδοχές!$I$4,INDEX(Παραδοχές!$C$11:$I$11,7),INDEX(Παραδοχές!$C$11:$I$11,MATCH($A2,Παραδοχές!$C$4:$I$4,1))+($A2-INDEX(Παραδοχές!$C$4:$I$4,MATCH($A2,Παραδοχές!$C$4:$I$4,1)))*(INDEX(Παραδοχές!$C$11:$I$11,MATCH($A2,Παραδοχές!$C$4:$I$4,1)+1)-INDEX(Παραδοχές!$C$11:$I$11,MATCH($A2,Παραδοχές!$C$4:$I$4,1)))/(INDEX(Παραδοχές!$C$4:$I$4,MATCH($A2,Παραδοχές!$C$4:$I$4,1)+1)-INDEX(Παραδοχές!$C$4:$I$4,MATCH($A2,Παραδοχές!$C$4:$I$4,1)))),IF($A2&gt;=Παραδοχές!$I$4,INDEX(Παραδοχές!$C$12:$I$12,7),INDEX(Παραδοχές!$C$12:$I$12,MATCH($A2,Παραδοχές!$C$4:$I$4,1))+($A2-INDEX(Παραδοχές!$C$4:$I$4,MATCH($A2,Παραδοχές!$C$4:$I$4,1)))*(INDEX(Παραδοχές!$C$12:$I$12,MATCH($A2,Παραδοχές!$C$4:$I$4,1)+1)-INDEX(Παραδοχές!$C$12:$I$12,MATCH($A2,Παραδοχές!$C$4:$I$4,1)))/(INDEX(Παραδοχές!$C$4:$I$4,MATCH($A2,Παραδοχές!$C$4:$I$4,1)+1)-INDEX(Παραδοχές!$C$4:$I$4,MATCH($A2,Παραδοχές!$C$4:$I$4,1)))))</f>
        <v>12.25</v>
      </c>
      <c r="F2" s="5">
        <f>SUM(O2:S2)+Παραδοχές!$K$34*(X2+IF($A2&gt;=2027,Παραδοχές!$J$34,0))+Παραδοχές!$K$35*(Y2+IF($A2&gt;=2027,Παραδοχές!$J$35,0))+Παραδοχές!$K$36*(Z2+IF($A2&gt;=2027,Παραδοχές!$J$36,0))+Παραδοχές!$K$37*(AA2+IF($A2&gt;=2027,Παραδοχές!$J$37,0))+Παραδοχές!$K$38*(AB2+IF($A2&gt;=2027,Παραδοχές!$J$38,0))+Παραδοχές!$K$39*(AC2+IF($A2&gt;=2027,Παραδοχές!$J$39,0))+Παραδοχές!$K$40*(AD2+IF($A2&gt;=2027,Παραδοχές!$J$40,0))+Παραδοχές!$K$41*(AE2+IF($A2&gt;=2027,Παραδοχές!$J$41,0))+Παραδοχές!$K$42*(AF2+IF($A2&gt;=2027,Παραδοχές!$J$42,0))</f>
        <v>0</v>
      </c>
      <c r="G2" s="5">
        <f t="shared" ref="G2:G65" si="0">E2+F2</f>
        <v>12.25</v>
      </c>
      <c r="H2" s="5">
        <f>CHOOSE(Παραδοχές!$C$15,IF($A2&gt;=Παραδοχές!$I$4,INDEX(Παραδοχές!$C$13:$I$13,7),INDEX(Παραδοχές!$C$13:$I$13,MATCH($A2,Παραδοχές!$C$4:$I$4,1))+($A2-INDEX(Παραδοχές!$C$4:$I$4,MATCH($A2,Παραδοχές!$C$4:$I$4,1)))*(INDEX(Παραδοχές!$C$13:$I$13,MATCH($A2,Παραδοχές!$C$4:$I$4,1)+1)-INDEX(Παραδοχές!$C$13:$I$13,MATCH($A2,Παραδοχές!$C$4:$I$4,1)))/(INDEX(Παραδοχές!$C$4:$I$4,MATCH($A2,Παραδοχές!$C$4:$I$4,1)+1)-INDEX(Παραδοχές!$C$4:$I$4,MATCH($A2,Παραδοχές!$C$4:$I$4,1)))),IF($A2&gt;=Παραδοχές!$I$4,INDEX(Παραδοχές!$C$14:$I$14,7),INDEX(Παραδοχές!$C$14:$I$14,MATCH($A2,Παραδοχές!$C$4:$I$4,1))+($A2-INDEX(Παραδοχές!$C$4:$I$4,MATCH($A2,Παραδοχές!$C$4:$I$4,1)))*(INDEX(Παραδοχές!$C$14:$I$14,MATCH($A2,Παραδοχές!$C$4:$I$4,1)+1)-INDEX(Παραδοχές!$C$14:$I$14,MATCH($A2,Παραδοχές!$C$4:$I$4,1)))/(INDEX(Παραδοχές!$C$4:$I$4,MATCH($A2,Παραδοχές!$C$4:$I$4,1)+1)-INDEX(Παραδοχές!$C$4:$I$4,MATCH($A2,Παραδοχές!$C$4:$I$4,1)))))</f>
        <v>7.55</v>
      </c>
      <c r="I2" s="5">
        <f t="shared" ref="I2:I65" si="1">G2-H2</f>
        <v>4.7</v>
      </c>
      <c r="J2" s="10">
        <f t="shared" ref="J2:J65" si="2">I2/100*D2</f>
        <v>12.22</v>
      </c>
      <c r="K2" s="10">
        <f t="shared" ref="K2:K65" si="3">G2/100*D2</f>
        <v>31.85</v>
      </c>
      <c r="L2" s="10">
        <f t="shared" ref="L2:L65" si="4">H2/100*D2</f>
        <v>19.63</v>
      </c>
      <c r="M2" s="10">
        <f>J2/POWER(1+Παραδοχές!$C$8,A2-2026)</f>
        <v>12.22</v>
      </c>
      <c r="N2" s="6">
        <f>SUM($M$2:M2)</f>
        <v>12.22</v>
      </c>
      <c r="O2" s="5">
        <f>Παραδοχές!$K$18*(IF($A2&gt;=Παραδοχές!$I$4,INDEX(Παραδοχές!$C$18:$I$18,7),INDEX(Παραδοχές!$C$18:$I$18,MATCH($A2,Παραδοχές!$C$4:$I$4,1))+($A2-INDEX(Παραδοχές!$C$4:$I$4,MATCH($A2,Παραδοχές!$C$4:$I$4,1)))*(INDEX(Παραδοχές!$C$18:$I$18,MATCH($A2,Παραδοχές!$C$4:$I$4,1)+1)-INDEX(Παραδοχές!$C$18:$I$18,MATCH($A2,Παραδοχές!$C$4:$I$4,1)))/(INDEX(Παραδοχές!$C$4:$I$4,MATCH($A2,Παραδοχές!$C$4:$I$4,1)+1)-INDEX(Παραδοχές!$C$4:$I$4,MATCH($A2,Παραδοχές!$C$4:$I$4,1)))))</f>
        <v>0</v>
      </c>
      <c r="P2" s="5">
        <f>Παραδοχές!$K$19*(IF($A2&gt;=Παραδοχές!$I$4,INDEX(Παραδοχές!$C$19:$I$19,7),INDEX(Παραδοχές!$C$19:$I$19,MATCH($A2,Παραδοχές!$C$4:$I$4,1))+($A2-INDEX(Παραδοχές!$C$4:$I$4,MATCH($A2,Παραδοχές!$C$4:$I$4,1)))*(INDEX(Παραδοχές!$C$19:$I$19,MATCH($A2,Παραδοχές!$C$4:$I$4,1)+1)-INDEX(Παραδοχές!$C$19:$I$19,MATCH($A2,Παραδοχές!$C$4:$I$4,1)))/(INDEX(Παραδοχές!$C$4:$I$4,MATCH($A2,Παραδοχές!$C$4:$I$4,1)+1)-INDEX(Παραδοχές!$C$4:$I$4,MATCH($A2,Παραδοχές!$C$4:$I$4,1)))))</f>
        <v>0</v>
      </c>
      <c r="Q2" s="5">
        <f>Παραδοχές!$K$20*(IF($A2&gt;=Παραδοχές!$I$4,INDEX(Παραδοχές!$C$20:$I$20,7),INDEX(Παραδοχές!$C$20:$I$20,MATCH($A2,Παραδοχές!$C$4:$I$4,1))+($A2-INDEX(Παραδοχές!$C$4:$I$4,MATCH($A2,Παραδοχές!$C$4:$I$4,1)))*(INDEX(Παραδοχές!$C$20:$I$20,MATCH($A2,Παραδοχές!$C$4:$I$4,1)+1)-INDEX(Παραδοχές!$C$20:$I$20,MATCH($A2,Παραδοχές!$C$4:$I$4,1)))/(INDEX(Παραδοχές!$C$4:$I$4,MATCH($A2,Παραδοχές!$C$4:$I$4,1)+1)-INDEX(Παραδοχές!$C$4:$I$4,MATCH($A2,Παραδοχές!$C$4:$I$4,1)))))</f>
        <v>0</v>
      </c>
      <c r="R2" s="5">
        <f>Παραδοχές!$K$21*(IF($A2&gt;=Παραδοχές!$I$4,INDEX(Παραδοχές!$C$21:$I$21,7),INDEX(Παραδοχές!$C$21:$I$21,MATCH($A2,Παραδοχές!$C$4:$I$4,1))+($A2-INDEX(Παραδοχές!$C$4:$I$4,MATCH($A2,Παραδοχές!$C$4:$I$4,1)))*(INDEX(Παραδοχές!$C$21:$I$21,MATCH($A2,Παραδοχές!$C$4:$I$4,1)+1)-INDEX(Παραδοχές!$C$21:$I$21,MATCH($A2,Παραδοχές!$C$4:$I$4,1)))/(INDEX(Παραδοχές!$C$4:$I$4,MATCH($A2,Παραδοχές!$C$4:$I$4,1)+1)-INDEX(Παραδοχές!$C$4:$I$4,MATCH($A2,Παραδοχές!$C$4:$I$4,1)))))</f>
        <v>0</v>
      </c>
      <c r="S2" s="5">
        <f>Παραδοχές!$K$22*(IF($A2&gt;=Παραδοχές!$I$4,INDEX(Παραδοχές!$C$22:$I$22,7),INDEX(Παραδοχές!$C$22:$I$22,MATCH($A2,Παραδοχές!$C$4:$I$4,1))+($A2-INDEX(Παραδοχές!$C$4:$I$4,MATCH($A2,Παραδοχές!$C$4:$I$4,1)))*(INDEX(Παραδοχές!$C$22:$I$22,MATCH($A2,Παραδοχές!$C$4:$I$4,1)+1)-INDEX(Παραδοχές!$C$22:$I$22,MATCH($A2,Παραδοχές!$C$4:$I$4,1)))/(INDEX(Παραδοχές!$C$4:$I$4,MATCH($A2,Παραδοχές!$C$4:$I$4,1)+1)-INDEX(Παραδοχές!$C$4:$I$4,MATCH($A2,Παραδοχές!$C$4:$I$4,1)))))</f>
        <v>0</v>
      </c>
      <c r="T2" s="6">
        <f>IF($A2&gt;=Παραδοχές!$I$4,INDEX(Παραδοχές!$C$26:$I$26,7),INDEX(Παραδοχές!$C$26:$I$26,MATCH($A2,Παραδοχές!$C$4:$I$4,1))+($A2-INDEX(Παραδοχές!$C$4:$I$4,MATCH($A2,Παραδοχές!$C$4:$I$4,1)))*(INDEX(Παραδοχές!$C$26:$I$26,MATCH($A2,Παραδοχές!$C$4:$I$4,1)+1)-INDEX(Παραδοχές!$C$26:$I$26,MATCH($A2,Παραδοχές!$C$4:$I$4,1)))/(INDEX(Παραδοχές!$C$4:$I$4,MATCH($A2,Παραδοχές!$C$4:$I$4,1)+1)-INDEX(Παραδοχές!$C$4:$I$4,MATCH($A2,Παραδοχές!$C$4:$I$4,1))))</f>
        <v>2482</v>
      </c>
      <c r="U2" s="6">
        <f>IF($A2&gt;=Παραδοχές!$I$4,INDEX(Παραδοχές!$C$27:$I$27,7),INDEX(Παραδοχές!$C$27:$I$27,MATCH($A2,Παραδοχές!$C$4:$I$4,1))+($A2-INDEX(Παραδοχές!$C$4:$I$4,MATCH($A2,Παραδοχές!$C$4:$I$4,1)))*(INDEX(Παραδοχές!$C$27:$I$27,MATCH($A2,Παραδοχές!$C$4:$I$4,1)+1)-INDEX(Παραδοχές!$C$27:$I$27,MATCH($A2,Παραδοχές!$C$4:$I$4,1)))/(INDEX(Παραδοχές!$C$4:$I$4,MATCH($A2,Παραδοχές!$C$4:$I$4,1)+1)-INDEX(Παραδοχές!$C$4:$I$4,MATCH($A2,Παραδοχές!$C$4:$I$4,1))))</f>
        <v>4896</v>
      </c>
      <c r="V2" s="12">
        <f>IF($A2&gt;=Παραδοχές!$I$4,INDEX(Παραδοχές!$C$28:$I$28,7),INDEX(Παραδοχές!$C$28:$I$28,MATCH($A2,Παραδοχές!$C$4:$I$4,1))+($A2-INDEX(Παραδοχές!$C$4:$I$4,MATCH($A2,Παραδοχές!$C$4:$I$4,1)))*(INDEX(Παραδοχές!$C$28:$I$28,MATCH($A2,Παραδοχές!$C$4:$I$4,1)+1)-INDEX(Παραδοχές!$C$28:$I$28,MATCH($A2,Παραδοχές!$C$4:$I$4,1)))/(INDEX(Παραδοχές!$C$4:$I$4,MATCH($A2,Παραδοχές!$C$4:$I$4,1)+1)-INDEX(Παραδοχές!$C$4:$I$4,MATCH($A2,Παραδοχές!$C$4:$I$4,1))))</f>
        <v>42.5</v>
      </c>
      <c r="W2" s="13">
        <f>1/POWER(1+Παραδοχές!$C$8,A2-2026)</f>
        <v>1</v>
      </c>
      <c r="X2" s="5">
        <f>IF($A2&gt;=Παραδοχές!$I$4,INDEX(Παραδοχές!$C$34:$I$34,7),INDEX(Παραδοχές!$C$34:$I$34,MATCH($A2,Παραδοχές!$C$4:$I$4,1))+($A2-INDEX(Παραδοχές!$C$4:$I$4,MATCH($A2,Παραδοχές!$C$4:$I$4,1)))*(INDEX(Παραδοχές!$C$34:$I$34,MATCH($A2,Παραδοχές!$C$4:$I$4,1)+1)-INDEX(Παραδοχές!$C$34:$I$34,MATCH($A2,Παραδοχές!$C$4:$I$4,1)))/(INDEX(Παραδοχές!$C$4:$I$4,MATCH($A2,Παραδοχές!$C$4:$I$4,1)+1)-INDEX(Παραδοχές!$C$4:$I$4,MATCH($A2,Παραδοχές!$C$4:$I$4,1))))</f>
        <v>0</v>
      </c>
      <c r="Y2" s="5">
        <f>IF($A2&gt;=Παραδοχές!$I$4,INDEX(Παραδοχές!$C$35:$I$35,7),INDEX(Παραδοχές!$C$35:$I$35,MATCH($A2,Παραδοχές!$C$4:$I$4,1))+($A2-INDEX(Παραδοχές!$C$4:$I$4,MATCH($A2,Παραδοχές!$C$4:$I$4,1)))*(INDEX(Παραδοχές!$C$35:$I$35,MATCH($A2,Παραδοχές!$C$4:$I$4,1)+1)-INDEX(Παραδοχές!$C$35:$I$35,MATCH($A2,Παραδοχές!$C$4:$I$4,1)))/(INDEX(Παραδοχές!$C$4:$I$4,MATCH($A2,Παραδοχές!$C$4:$I$4,1)+1)-INDEX(Παραδοχές!$C$4:$I$4,MATCH($A2,Παραδοχές!$C$4:$I$4,1))))</f>
        <v>0</v>
      </c>
      <c r="Z2" s="5">
        <f>IF($A2&gt;=Παραδοχές!$I$4,INDEX(Παραδοχές!$C$36:$I$36,7),INDEX(Παραδοχές!$C$36:$I$36,MATCH($A2,Παραδοχές!$C$4:$I$4,1))+($A2-INDEX(Παραδοχές!$C$4:$I$4,MATCH($A2,Παραδοχές!$C$4:$I$4,1)))*(INDEX(Παραδοχές!$C$36:$I$36,MATCH($A2,Παραδοχές!$C$4:$I$4,1)+1)-INDEX(Παραδοχές!$C$36:$I$36,MATCH($A2,Παραδοχές!$C$4:$I$4,1)))/(INDEX(Παραδοχές!$C$4:$I$4,MATCH($A2,Παραδοχές!$C$4:$I$4,1)+1)-INDEX(Παραδοχές!$C$4:$I$4,MATCH($A2,Παραδοχές!$C$4:$I$4,1))))</f>
        <v>0</v>
      </c>
      <c r="AA2" s="5">
        <f>IF($A2&gt;=Παραδοχές!$I$4,INDEX(Παραδοχές!$C$37:$I$37,7),INDEX(Παραδοχές!$C$37:$I$37,MATCH($A2,Παραδοχές!$C$4:$I$4,1))+($A2-INDEX(Παραδοχές!$C$4:$I$4,MATCH($A2,Παραδοχές!$C$4:$I$4,1)))*(INDEX(Παραδοχές!$C$37:$I$37,MATCH($A2,Παραδοχές!$C$4:$I$4,1)+1)-INDEX(Παραδοχές!$C$37:$I$37,MATCH($A2,Παραδοχές!$C$4:$I$4,1)))/(INDEX(Παραδοχές!$C$4:$I$4,MATCH($A2,Παραδοχές!$C$4:$I$4,1)+1)-INDEX(Παραδοχές!$C$4:$I$4,MATCH($A2,Παραδοχές!$C$4:$I$4,1))))</f>
        <v>0</v>
      </c>
      <c r="AB2" s="5">
        <f>IF($A2&gt;=Παραδοχές!$I$4,INDEX(Παραδοχές!$C$38:$I$38,7),INDEX(Παραδοχές!$C$38:$I$38,MATCH($A2,Παραδοχές!$C$4:$I$4,1))+($A2-INDEX(Παραδοχές!$C$4:$I$4,MATCH($A2,Παραδοχές!$C$4:$I$4,1)))*(INDEX(Παραδοχές!$C$38:$I$38,MATCH($A2,Παραδοχές!$C$4:$I$4,1)+1)-INDEX(Παραδοχές!$C$38:$I$38,MATCH($A2,Παραδοχές!$C$4:$I$4,1)))/(INDEX(Παραδοχές!$C$4:$I$4,MATCH($A2,Παραδοχές!$C$4:$I$4,1)+1)-INDEX(Παραδοχές!$C$4:$I$4,MATCH($A2,Παραδοχές!$C$4:$I$4,1))))</f>
        <v>0</v>
      </c>
      <c r="AC2" s="5">
        <f>IF($A2&gt;=Παραδοχές!$I$4,INDEX(Παραδοχές!$C$39:$I$39,7),INDEX(Παραδοχές!$C$39:$I$39,MATCH($A2,Παραδοχές!$C$4:$I$4,1))+($A2-INDEX(Παραδοχές!$C$4:$I$4,MATCH($A2,Παραδοχές!$C$4:$I$4,1)))*(INDEX(Παραδοχές!$C$39:$I$39,MATCH($A2,Παραδοχές!$C$4:$I$4,1)+1)-INDEX(Παραδοχές!$C$39:$I$39,MATCH($A2,Παραδοχές!$C$4:$I$4,1)))/(INDEX(Παραδοχές!$C$4:$I$4,MATCH($A2,Παραδοχές!$C$4:$I$4,1)+1)-INDEX(Παραδοχές!$C$4:$I$4,MATCH($A2,Παραδοχές!$C$4:$I$4,1))))</f>
        <v>0</v>
      </c>
      <c r="AD2" s="5">
        <f>IF($A2&gt;=Παραδοχές!$I$4,INDEX(Παραδοχές!$C$40:$I$40,7),INDEX(Παραδοχές!$C$40:$I$40,MATCH($A2,Παραδοχές!$C$4:$I$4,1))+($A2-INDEX(Παραδοχές!$C$4:$I$4,MATCH($A2,Παραδοχές!$C$4:$I$4,1)))*(INDEX(Παραδοχές!$C$40:$I$40,MATCH($A2,Παραδοχές!$C$4:$I$4,1)+1)-INDEX(Παραδοχές!$C$40:$I$40,MATCH($A2,Παραδοχές!$C$4:$I$4,1)))/(INDEX(Παραδοχές!$C$4:$I$4,MATCH($A2,Παραδοχές!$C$4:$I$4,1)+1)-INDEX(Παραδοχές!$C$4:$I$4,MATCH($A2,Παραδοχές!$C$4:$I$4,1))))</f>
        <v>0</v>
      </c>
      <c r="AE2" s="5">
        <f>IF($A2&gt;=Παραδοχές!$I$4,INDEX(Παραδοχές!$C$41:$I$41,7),INDEX(Παραδοχές!$C$41:$I$41,MATCH($A2,Παραδοχές!$C$4:$I$4,1))+($A2-INDEX(Παραδοχές!$C$4:$I$4,MATCH($A2,Παραδοχές!$C$4:$I$4,1)))*(INDEX(Παραδοχές!$C$41:$I$41,MATCH($A2,Παραδοχές!$C$4:$I$4,1)+1)-INDEX(Παραδοχές!$C$41:$I$41,MATCH($A2,Παραδοχές!$C$4:$I$4,1)))/(INDEX(Παραδοχές!$C$4:$I$4,MATCH($A2,Παραδοχές!$C$4:$I$4,1)+1)-INDEX(Παραδοχές!$C$4:$I$4,MATCH($A2,Παραδοχές!$C$4:$I$4,1))))</f>
        <v>0</v>
      </c>
      <c r="AF2" s="5">
        <f>IF($A2&gt;=Παραδοχές!$I$4,INDEX(Παραδοχές!$C$42:$I$42,7),INDEX(Παραδοχές!$C$42:$I$42,MATCH($A2,Παραδοχές!$C$4:$I$4,1))+($A2-INDEX(Παραδοχές!$C$4:$I$4,MATCH($A2,Παραδοχές!$C$4:$I$4,1)))*(INDEX(Παραδοχές!$C$42:$I$42,MATCH($A2,Παραδοχές!$C$4:$I$4,1)+1)-INDEX(Παραδοχές!$C$42:$I$42,MATCH($A2,Παραδοχές!$C$4:$I$4,1)))/(INDEX(Παραδοχές!$C$4:$I$4,MATCH($A2,Παραδοχές!$C$4:$I$4,1)+1)-INDEX(Παραδοχές!$C$4:$I$4,MATCH($A2,Παραδοχές!$C$4:$I$4,1))))</f>
        <v>0</v>
      </c>
    </row>
    <row r="3" spans="1:32" ht="15" customHeight="1" x14ac:dyDescent="0.25">
      <c r="A3" s="4">
        <v>2027</v>
      </c>
      <c r="B3" s="5">
        <f>IF($A3&gt;=Παραδοχές!$I$4,INDEX(Παραδοχές!$C$5:$I$5,7),INDEX(Παραδοχές!$C$5:$I$5,MATCH($A3,Παραδοχές!$C$4:$I$4,1))+($A3-INDEX(Παραδοχές!$C$4:$I$4,MATCH($A3,Παραδοχές!$C$4:$I$4,1)))*(INDEX(Παραδοχές!$C$5:$I$5,MATCH($A3,Παραδοχές!$C$4:$I$4,1)+1)-INDEX(Παραδοχές!$C$5:$I$5,MATCH($A3,Παραδοχές!$C$4:$I$4,1)))/(INDEX(Παραδοχές!$C$4:$I$4,MATCH($A3,Παραδοχές!$C$4:$I$4,1)+1)-INDEX(Παραδοχές!$C$4:$I$4,MATCH($A3,Παραδοχές!$C$4:$I$4,1))))</f>
        <v>2.125</v>
      </c>
      <c r="C3" s="5">
        <f>IF($A3&gt;=Παραδοχές!$I$4,INDEX(Παραδοχές!$C$6:$I$6,7),INDEX(Παραδοχές!$C$6:$I$6,MATCH($A3,Παραδοχές!$C$4:$I$4,1))+($A3-INDEX(Παραδοχές!$C$4:$I$4,MATCH($A3,Παραδοχές!$C$4:$I$4,1)))*(INDEX(Παραδοχές!$C$6:$I$6,MATCH($A3,Παραδοχές!$C$4:$I$4,1)+1)-INDEX(Παραδοχές!$C$6:$I$6,MATCH($A3,Παραδοχές!$C$4:$I$4,1)))/(INDEX(Παραδοχές!$C$4:$I$4,MATCH($A3,Παραδοχές!$C$4:$I$4,1)+1)-INDEX(Παραδοχές!$C$4:$I$4,MATCH($A3,Παραδοχές!$C$4:$I$4,1))))</f>
        <v>2.15</v>
      </c>
      <c r="D3" s="6">
        <f t="shared" ref="D3:D66" si="5">D2*(1+(B3+C3)/100)</f>
        <v>271.11500000000001</v>
      </c>
      <c r="E3" s="5">
        <f>CHOOSE(Παραδοχές!$C$15,IF($A3&gt;=Παραδοχές!$I$4,INDEX(Παραδοχές!$C$11:$I$11,7),INDEX(Παραδοχές!$C$11:$I$11,MATCH($A3,Παραδοχές!$C$4:$I$4,1))+($A3-INDEX(Παραδοχές!$C$4:$I$4,MATCH($A3,Παραδοχές!$C$4:$I$4,1)))*(INDEX(Παραδοχές!$C$11:$I$11,MATCH($A3,Παραδοχές!$C$4:$I$4,1)+1)-INDEX(Παραδοχές!$C$11:$I$11,MATCH($A3,Παραδοχές!$C$4:$I$4,1)))/(INDEX(Παραδοχές!$C$4:$I$4,MATCH($A3,Παραδοχές!$C$4:$I$4,1)+1)-INDEX(Παραδοχές!$C$4:$I$4,MATCH($A3,Παραδοχές!$C$4:$I$4,1)))),IF($A3&gt;=Παραδοχές!$I$4,INDEX(Παραδοχές!$C$12:$I$12,7),INDEX(Παραδοχές!$C$12:$I$12,MATCH($A3,Παραδοχές!$C$4:$I$4,1))+($A3-INDEX(Παραδοχές!$C$4:$I$4,MATCH($A3,Παραδοχές!$C$4:$I$4,1)))*(INDEX(Παραδοχές!$C$12:$I$12,MATCH($A3,Παραδοχές!$C$4:$I$4,1)+1)-INDEX(Παραδοχές!$C$12:$I$12,MATCH($A3,Παραδοχές!$C$4:$I$4,1)))/(INDEX(Παραδοχές!$C$4:$I$4,MATCH($A3,Παραδοχές!$C$4:$I$4,1)+1)-INDEX(Παραδοχές!$C$4:$I$4,MATCH($A3,Παραδοχές!$C$4:$I$4,1)))))</f>
        <v>12.2125</v>
      </c>
      <c r="F3" s="5">
        <f>SUM(O3:S3)+Παραδοχές!$K$34*(X3+IF($A3&gt;=2027,Παραδοχές!$J$34,0))+Παραδοχές!$K$35*(Y3+IF($A3&gt;=2027,Παραδοχές!$J$35,0))+Παραδοχές!$K$36*(Z3+IF($A3&gt;=2027,Παραδοχές!$J$36,0))+Παραδοχές!$K$37*(AA3+IF($A3&gt;=2027,Παραδοχές!$J$37,0))+Παραδοχές!$K$38*(AB3+IF($A3&gt;=2027,Παραδοχές!$J$38,0))+Παραδοχές!$K$39*(AC3+IF($A3&gt;=2027,Παραδοχές!$J$39,0))+Παραδοχές!$K$40*(AD3+IF($A3&gt;=2027,Παραδοχές!$J$40,0))+Παραδοχές!$K$41*(AE3+IF($A3&gt;=2027,Παραδοχές!$J$41,0))+Παραδοχές!$K$42*(AF3+IF($A3&gt;=2027,Παραδοχές!$J$42,0))</f>
        <v>0</v>
      </c>
      <c r="G3" s="5">
        <f t="shared" si="0"/>
        <v>12.2125</v>
      </c>
      <c r="H3" s="5">
        <f>CHOOSE(Παραδοχές!$C$15,IF($A3&gt;=Παραδοχές!$I$4,INDEX(Παραδοχές!$C$13:$I$13,7),INDEX(Παραδοχές!$C$13:$I$13,MATCH($A3,Παραδοχές!$C$4:$I$4,1))+($A3-INDEX(Παραδοχές!$C$4:$I$4,MATCH($A3,Παραδοχές!$C$4:$I$4,1)))*(INDEX(Παραδοχές!$C$13:$I$13,MATCH($A3,Παραδοχές!$C$4:$I$4,1)+1)-INDEX(Παραδοχές!$C$13:$I$13,MATCH($A3,Παραδοχές!$C$4:$I$4,1)))/(INDEX(Παραδοχές!$C$4:$I$4,MATCH($A3,Παραδοχές!$C$4:$I$4,1)+1)-INDEX(Παραδοχές!$C$4:$I$4,MATCH($A3,Παραδοχές!$C$4:$I$4,1)))),IF($A3&gt;=Παραδοχές!$I$4,INDEX(Παραδοχές!$C$14:$I$14,7),INDEX(Παραδοχές!$C$14:$I$14,MATCH($A3,Παραδοχές!$C$4:$I$4,1))+($A3-INDEX(Παραδοχές!$C$4:$I$4,MATCH($A3,Παραδοχές!$C$4:$I$4,1)))*(INDEX(Παραδοχές!$C$14:$I$14,MATCH($A3,Παραδοχές!$C$4:$I$4,1)+1)-INDEX(Παραδοχές!$C$14:$I$14,MATCH($A3,Παραδοχές!$C$4:$I$4,1)))/(INDEX(Παραδοχές!$C$4:$I$4,MATCH($A3,Παραδοχές!$C$4:$I$4,1)+1)-INDEX(Παραδοχές!$C$4:$I$4,MATCH($A3,Παραδοχές!$C$4:$I$4,1)))))</f>
        <v>7.5250000000000004</v>
      </c>
      <c r="I3" s="5">
        <f t="shared" si="1"/>
        <v>4.6875</v>
      </c>
      <c r="J3" s="10">
        <f t="shared" si="2"/>
        <v>12.708515625</v>
      </c>
      <c r="K3" s="10">
        <f t="shared" si="3"/>
        <v>33.109919374999997</v>
      </c>
      <c r="L3" s="10">
        <f t="shared" si="4"/>
        <v>20.40140375</v>
      </c>
      <c r="M3" s="10">
        <f>J3/POWER(1+Παραδοχές!$C$8,A3-2026)</f>
        <v>12.278759057971</v>
      </c>
      <c r="N3" s="6">
        <f>SUM($M$2:M3)</f>
        <v>24.498759057971</v>
      </c>
      <c r="O3" s="5">
        <f>Παραδοχές!$K$18*(IF($A3&gt;=Παραδοχές!$I$4,INDEX(Παραδοχές!$C$18:$I$18,7),INDEX(Παραδοχές!$C$18:$I$18,MATCH($A3,Παραδοχές!$C$4:$I$4,1))+($A3-INDEX(Παραδοχές!$C$4:$I$4,MATCH($A3,Παραδοχές!$C$4:$I$4,1)))*(INDEX(Παραδοχές!$C$18:$I$18,MATCH($A3,Παραδοχές!$C$4:$I$4,1)+1)-INDEX(Παραδοχές!$C$18:$I$18,MATCH($A3,Παραδοχές!$C$4:$I$4,1)))/(INDEX(Παραδοχές!$C$4:$I$4,MATCH($A3,Παραδοχές!$C$4:$I$4,1)+1)-INDEX(Παραδοχές!$C$4:$I$4,MATCH($A3,Παραδοχές!$C$4:$I$4,1)))))</f>
        <v>0</v>
      </c>
      <c r="P3" s="5">
        <f>Παραδοχές!$K$19*(IF($A3&gt;=Παραδοχές!$I$4,INDEX(Παραδοχές!$C$19:$I$19,7),INDEX(Παραδοχές!$C$19:$I$19,MATCH($A3,Παραδοχές!$C$4:$I$4,1))+($A3-INDEX(Παραδοχές!$C$4:$I$4,MATCH($A3,Παραδοχές!$C$4:$I$4,1)))*(INDEX(Παραδοχές!$C$19:$I$19,MATCH($A3,Παραδοχές!$C$4:$I$4,1)+1)-INDEX(Παραδοχές!$C$19:$I$19,MATCH($A3,Παραδοχές!$C$4:$I$4,1)))/(INDEX(Παραδοχές!$C$4:$I$4,MATCH($A3,Παραδοχές!$C$4:$I$4,1)+1)-INDEX(Παραδοχές!$C$4:$I$4,MATCH($A3,Παραδοχές!$C$4:$I$4,1)))))</f>
        <v>0</v>
      </c>
      <c r="Q3" s="5">
        <f>Παραδοχές!$K$20*(IF($A3&gt;=Παραδοχές!$I$4,INDEX(Παραδοχές!$C$20:$I$20,7),INDEX(Παραδοχές!$C$20:$I$20,MATCH($A3,Παραδοχές!$C$4:$I$4,1))+($A3-INDEX(Παραδοχές!$C$4:$I$4,MATCH($A3,Παραδοχές!$C$4:$I$4,1)))*(INDEX(Παραδοχές!$C$20:$I$20,MATCH($A3,Παραδοχές!$C$4:$I$4,1)+1)-INDEX(Παραδοχές!$C$20:$I$20,MATCH($A3,Παραδοχές!$C$4:$I$4,1)))/(INDEX(Παραδοχές!$C$4:$I$4,MATCH($A3,Παραδοχές!$C$4:$I$4,1)+1)-INDEX(Παραδοχές!$C$4:$I$4,MATCH($A3,Παραδοχές!$C$4:$I$4,1)))))</f>
        <v>0</v>
      </c>
      <c r="R3" s="5">
        <f>Παραδοχές!$K$21*(IF($A3&gt;=Παραδοχές!$I$4,INDEX(Παραδοχές!$C$21:$I$21,7),INDEX(Παραδοχές!$C$21:$I$21,MATCH($A3,Παραδοχές!$C$4:$I$4,1))+($A3-INDEX(Παραδοχές!$C$4:$I$4,MATCH($A3,Παραδοχές!$C$4:$I$4,1)))*(INDEX(Παραδοχές!$C$21:$I$21,MATCH($A3,Παραδοχές!$C$4:$I$4,1)+1)-INDEX(Παραδοχές!$C$21:$I$21,MATCH($A3,Παραδοχές!$C$4:$I$4,1)))/(INDEX(Παραδοχές!$C$4:$I$4,MATCH($A3,Παραδοχές!$C$4:$I$4,1)+1)-INDEX(Παραδοχές!$C$4:$I$4,MATCH($A3,Παραδοχές!$C$4:$I$4,1)))))</f>
        <v>0</v>
      </c>
      <c r="S3" s="5">
        <f>Παραδοχές!$K$22*(IF($A3&gt;=Παραδοχές!$I$4,INDEX(Παραδοχές!$C$22:$I$22,7),INDEX(Παραδοχές!$C$22:$I$22,MATCH($A3,Παραδοχές!$C$4:$I$4,1))+($A3-INDEX(Παραδοχές!$C$4:$I$4,MATCH($A3,Παραδοχές!$C$4:$I$4,1)))*(INDEX(Παραδοχές!$C$22:$I$22,MATCH($A3,Παραδοχές!$C$4:$I$4,1)+1)-INDEX(Παραδοχές!$C$22:$I$22,MATCH($A3,Παραδοχές!$C$4:$I$4,1)))/(INDEX(Παραδοχές!$C$4:$I$4,MATCH($A3,Παραδοχές!$C$4:$I$4,1)+1)-INDEX(Παραδοχές!$C$4:$I$4,MATCH($A3,Παραδοχές!$C$4:$I$4,1)))))</f>
        <v>0</v>
      </c>
      <c r="T3" s="6">
        <f>IF($A3&gt;=Παραδοχές!$I$4,INDEX(Παραδοχές!$C$26:$I$26,7),INDEX(Παραδοχές!$C$26:$I$26,MATCH($A3,Παραδοχές!$C$4:$I$4,1))+($A3-INDEX(Παραδοχές!$C$4:$I$4,MATCH($A3,Παραδοχές!$C$4:$I$4,1)))*(INDEX(Παραδοχές!$C$26:$I$26,MATCH($A3,Παραδοχές!$C$4:$I$4,1)+1)-INDEX(Παραδοχές!$C$26:$I$26,MATCH($A3,Παραδοχές!$C$4:$I$4,1)))/(INDEX(Παραδοχές!$C$4:$I$4,MATCH($A3,Παραδοχές!$C$4:$I$4,1)+1)-INDEX(Παραδοχές!$C$4:$I$4,MATCH($A3,Παραδοχές!$C$4:$I$4,1))))</f>
        <v>2487.25</v>
      </c>
      <c r="U3" s="6">
        <f>IF($A3&gt;=Παραδοχές!$I$4,INDEX(Παραδοχές!$C$27:$I$27,7),INDEX(Παραδοχές!$C$27:$I$27,MATCH($A3,Παραδοχές!$C$4:$I$4,1))+($A3-INDEX(Παραδοχές!$C$4:$I$4,MATCH($A3,Παραδοχές!$C$4:$I$4,1)))*(INDEX(Παραδοχές!$C$27:$I$27,MATCH($A3,Παραδοχές!$C$4:$I$4,1)+1)-INDEX(Παραδοχές!$C$27:$I$27,MATCH($A3,Παραδοχές!$C$4:$I$4,1)))/(INDEX(Παραδοχές!$C$4:$I$4,MATCH($A3,Παραδοχές!$C$4:$I$4,1)+1)-INDEX(Παραδοχές!$C$4:$I$4,MATCH($A3,Παραδοχές!$C$4:$I$4,1))))</f>
        <v>4879.5</v>
      </c>
      <c r="V3" s="12">
        <f>IF($A3&gt;=Παραδοχές!$I$4,INDEX(Παραδοχές!$C$28:$I$28,7),INDEX(Παραδοχές!$C$28:$I$28,MATCH($A3,Παραδοχές!$C$4:$I$4,1))+($A3-INDEX(Παραδοχές!$C$4:$I$4,MATCH($A3,Παραδοχές!$C$4:$I$4,1)))*(INDEX(Παραδοχές!$C$28:$I$28,MATCH($A3,Παραδοχές!$C$4:$I$4,1)+1)-INDEX(Παραδοχές!$C$28:$I$28,MATCH($A3,Παραδοχές!$C$4:$I$4,1)))/(INDEX(Παραδοχές!$C$4:$I$4,MATCH($A3,Παραδοχές!$C$4:$I$4,1)+1)-INDEX(Παραδοχές!$C$4:$I$4,MATCH($A3,Παραδοχές!$C$4:$I$4,1))))</f>
        <v>43.375</v>
      </c>
      <c r="W3" s="13">
        <f>1/POWER(1+Παραδοχές!$C$8,A3-2026)</f>
        <v>0.96618357487922701</v>
      </c>
      <c r="X3" s="5">
        <f>IF($A3&gt;=Παραδοχές!$I$4,INDEX(Παραδοχές!$C$34:$I$34,7),INDEX(Παραδοχές!$C$34:$I$34,MATCH($A3,Παραδοχές!$C$4:$I$4,1))+($A3-INDEX(Παραδοχές!$C$4:$I$4,MATCH($A3,Παραδοχές!$C$4:$I$4,1)))*(INDEX(Παραδοχές!$C$34:$I$34,MATCH($A3,Παραδοχές!$C$4:$I$4,1)+1)-INDEX(Παραδοχές!$C$34:$I$34,MATCH($A3,Παραδοχές!$C$4:$I$4,1)))/(INDEX(Παραδοχές!$C$4:$I$4,MATCH($A3,Παραδοχές!$C$4:$I$4,1)+1)-INDEX(Παραδοχές!$C$4:$I$4,MATCH($A3,Παραδοχές!$C$4:$I$4,1))))</f>
        <v>-2.5000000000000001E-2</v>
      </c>
      <c r="Y3" s="5">
        <f>IF($A3&gt;=Παραδοχές!$I$4,INDEX(Παραδοχές!$C$35:$I$35,7),INDEX(Παραδοχές!$C$35:$I$35,MATCH($A3,Παραδοχές!$C$4:$I$4,1))+($A3-INDEX(Παραδοχές!$C$4:$I$4,MATCH($A3,Παραδοχές!$C$4:$I$4,1)))*(INDEX(Παραδοχές!$C$35:$I$35,MATCH($A3,Παραδοχές!$C$4:$I$4,1)+1)-INDEX(Παραδοχές!$C$35:$I$35,MATCH($A3,Παραδοχές!$C$4:$I$4,1)))/(INDEX(Παραδοχές!$C$4:$I$4,MATCH($A3,Παραδοχές!$C$4:$I$4,1)+1)-INDEX(Παραδοχές!$C$4:$I$4,MATCH($A3,Παραδοχές!$C$4:$I$4,1))))</f>
        <v>-3.7499999999999999E-2</v>
      </c>
      <c r="Z3" s="5">
        <f>IF($A3&gt;=Παραδοχές!$I$4,INDEX(Παραδοχές!$C$36:$I$36,7),INDEX(Παραδοχές!$C$36:$I$36,MATCH($A3,Παραδοχές!$C$4:$I$4,1))+($A3-INDEX(Παραδοχές!$C$4:$I$4,MATCH($A3,Παραδοχές!$C$4:$I$4,1)))*(INDEX(Παραδοχές!$C$36:$I$36,MATCH($A3,Παραδοχές!$C$4:$I$4,1)+1)-INDEX(Παραδοχές!$C$36:$I$36,MATCH($A3,Παραδοχές!$C$4:$I$4,1)))/(INDEX(Παραδοχές!$C$4:$I$4,MATCH($A3,Παραδοχές!$C$4:$I$4,1)+1)-INDEX(Παραδοχές!$C$4:$I$4,MATCH($A3,Παραδοχές!$C$4:$I$4,1))))</f>
        <v>-7.4999999999999997E-2</v>
      </c>
      <c r="AA3" s="5">
        <f>IF($A3&gt;=Παραδοχές!$I$4,INDEX(Παραδοχές!$C$37:$I$37,7),INDEX(Παραδοχές!$C$37:$I$37,MATCH($A3,Παραδοχές!$C$4:$I$4,1))+($A3-INDEX(Παραδοχές!$C$4:$I$4,MATCH($A3,Παραδοχές!$C$4:$I$4,1)))*(INDEX(Παραδοχές!$C$37:$I$37,MATCH($A3,Παραδοχές!$C$4:$I$4,1)+1)-INDEX(Παραδοχές!$C$37:$I$37,MATCH($A3,Παραδοχές!$C$4:$I$4,1)))/(INDEX(Παραδοχές!$C$4:$I$4,MATCH($A3,Παραδοχές!$C$4:$I$4,1)+1)-INDEX(Παραδοχές!$C$4:$I$4,MATCH($A3,Παραδοχές!$C$4:$I$4,1))))</f>
        <v>0</v>
      </c>
      <c r="AB3" s="5">
        <f>IF($A3&gt;=Παραδοχές!$I$4,INDEX(Παραδοχές!$C$38:$I$38,7),INDEX(Παραδοχές!$C$38:$I$38,MATCH($A3,Παραδοχές!$C$4:$I$4,1))+($A3-INDEX(Παραδοχές!$C$4:$I$4,MATCH($A3,Παραδοχές!$C$4:$I$4,1)))*(INDEX(Παραδοχές!$C$38:$I$38,MATCH($A3,Παραδοχές!$C$4:$I$4,1)+1)-INDEX(Παραδοχές!$C$38:$I$38,MATCH($A3,Παραδοχές!$C$4:$I$4,1)))/(INDEX(Παραδοχές!$C$4:$I$4,MATCH($A3,Παραδοχές!$C$4:$I$4,1)+1)-INDEX(Παραδοχές!$C$4:$I$4,MATCH($A3,Παραδοχές!$C$4:$I$4,1))))</f>
        <v>-0.05</v>
      </c>
      <c r="AC3" s="5">
        <f>IF($A3&gt;=Παραδοχές!$I$4,INDEX(Παραδοχές!$C$39:$I$39,7),INDEX(Παραδοχές!$C$39:$I$39,MATCH($A3,Παραδοχές!$C$4:$I$4,1))+($A3-INDEX(Παραδοχές!$C$4:$I$4,MATCH($A3,Παραδοχές!$C$4:$I$4,1)))*(INDEX(Παραδοχές!$C$39:$I$39,MATCH($A3,Παραδοχές!$C$4:$I$4,1)+1)-INDEX(Παραδοχές!$C$39:$I$39,MATCH($A3,Παραδοχές!$C$4:$I$4,1)))/(INDEX(Παραδοχές!$C$4:$I$4,MATCH($A3,Παραδοχές!$C$4:$I$4,1)+1)-INDEX(Παραδοχές!$C$4:$I$4,MATCH($A3,Παραδοχές!$C$4:$I$4,1))))</f>
        <v>-3.7499999999999999E-2</v>
      </c>
      <c r="AD3" s="5">
        <f>IF($A3&gt;=Παραδοχές!$I$4,INDEX(Παραδοχές!$C$40:$I$40,7),INDEX(Παραδοχές!$C$40:$I$40,MATCH($A3,Παραδοχές!$C$4:$I$4,1))+($A3-INDEX(Παραδοχές!$C$4:$I$4,MATCH($A3,Παραδοχές!$C$4:$I$4,1)))*(INDEX(Παραδοχές!$C$40:$I$40,MATCH($A3,Παραδοχές!$C$4:$I$4,1)+1)-INDEX(Παραδοχές!$C$40:$I$40,MATCH($A3,Παραδοχές!$C$4:$I$4,1)))/(INDEX(Παραδοχές!$C$4:$I$4,MATCH($A3,Παραδοχές!$C$4:$I$4,1)+1)-INDEX(Παραδοχές!$C$4:$I$4,MATCH($A3,Παραδοχές!$C$4:$I$4,1))))</f>
        <v>-0.03</v>
      </c>
      <c r="AE3" s="5">
        <f>IF($A3&gt;=Παραδοχές!$I$4,INDEX(Παραδοχές!$C$41:$I$41,7),INDEX(Παραδοχές!$C$41:$I$41,MATCH($A3,Παραδοχές!$C$4:$I$4,1))+($A3-INDEX(Παραδοχές!$C$4:$I$4,MATCH($A3,Παραδοχές!$C$4:$I$4,1)))*(INDEX(Παραδοχές!$C$41:$I$41,MATCH($A3,Παραδοχές!$C$4:$I$4,1)+1)-INDEX(Παραδοχές!$C$41:$I$41,MATCH($A3,Παραδοχές!$C$4:$I$4,1)))/(INDEX(Παραδοχές!$C$4:$I$4,MATCH($A3,Παραδοχές!$C$4:$I$4,1)+1)-INDEX(Παραδοχές!$C$4:$I$4,MATCH($A3,Παραδοχές!$C$4:$I$4,1))))</f>
        <v>0</v>
      </c>
      <c r="AF3" s="5">
        <f>IF($A3&gt;=Παραδοχές!$I$4,INDEX(Παραδοχές!$C$42:$I$42,7),INDEX(Παραδοχές!$C$42:$I$42,MATCH($A3,Παραδοχές!$C$4:$I$4,1))+($A3-INDEX(Παραδοχές!$C$4:$I$4,MATCH($A3,Παραδοχές!$C$4:$I$4,1)))*(INDEX(Παραδοχές!$C$42:$I$42,MATCH($A3,Παραδοχές!$C$4:$I$4,1)+1)-INDEX(Παραδοχές!$C$42:$I$42,MATCH($A3,Παραδοχές!$C$4:$I$4,1)))/(INDEX(Παραδοχές!$C$4:$I$4,MATCH($A3,Παραδοχές!$C$4:$I$4,1)+1)-INDEX(Παραδοχές!$C$4:$I$4,MATCH($A3,Παραδοχές!$C$4:$I$4,1))))</f>
        <v>0</v>
      </c>
    </row>
    <row r="4" spans="1:32" ht="15" customHeight="1" x14ac:dyDescent="0.25">
      <c r="A4" s="4">
        <v>2028</v>
      </c>
      <c r="B4" s="5">
        <f>IF($A4&gt;=Παραδοχές!$I$4,INDEX(Παραδοχές!$C$5:$I$5,7),INDEX(Παραδοχές!$C$5:$I$5,MATCH($A4,Παραδοχές!$C$4:$I$4,1))+($A4-INDEX(Παραδοχές!$C$4:$I$4,MATCH($A4,Παραδοχές!$C$4:$I$4,1)))*(INDEX(Παραδοχές!$C$5:$I$5,MATCH($A4,Παραδοχές!$C$4:$I$4,1)+1)-INDEX(Παραδοχές!$C$5:$I$5,MATCH($A4,Παραδοχές!$C$4:$I$4,1)))/(INDEX(Παραδοχές!$C$4:$I$4,MATCH($A4,Παραδοχές!$C$4:$I$4,1)+1)-INDEX(Παραδοχές!$C$4:$I$4,MATCH($A4,Παραδοχές!$C$4:$I$4,1))))</f>
        <v>1.85</v>
      </c>
      <c r="C4" s="5">
        <f>IF($A4&gt;=Παραδοχές!$I$4,INDEX(Παραδοχές!$C$6:$I$6,7),INDEX(Παραδοχές!$C$6:$I$6,MATCH($A4,Παραδοχές!$C$4:$I$4,1))+($A4-INDEX(Παραδοχές!$C$4:$I$4,MATCH($A4,Παραδοχές!$C$4:$I$4,1)))*(INDEX(Παραδοχές!$C$6:$I$6,MATCH($A4,Παραδοχές!$C$4:$I$4,1)+1)-INDEX(Παραδοχές!$C$6:$I$6,MATCH($A4,Παραδοχές!$C$4:$I$4,1)))/(INDEX(Παραδοχές!$C$4:$I$4,MATCH($A4,Παραδοχές!$C$4:$I$4,1)+1)-INDEX(Παραδοχές!$C$4:$I$4,MATCH($A4,Παραδοχές!$C$4:$I$4,1))))</f>
        <v>2.1</v>
      </c>
      <c r="D4" s="6">
        <f t="shared" si="5"/>
        <v>281.82404250000002</v>
      </c>
      <c r="E4" s="5">
        <f>CHOOSE(Παραδοχές!$C$15,IF($A4&gt;=Παραδοχές!$I$4,INDEX(Παραδοχές!$C$11:$I$11,7),INDEX(Παραδοχές!$C$11:$I$11,MATCH($A4,Παραδοχές!$C$4:$I$4,1))+($A4-INDEX(Παραδοχές!$C$4:$I$4,MATCH($A4,Παραδοχές!$C$4:$I$4,1)))*(INDEX(Παραδοχές!$C$11:$I$11,MATCH($A4,Παραδοχές!$C$4:$I$4,1)+1)-INDEX(Παραδοχές!$C$11:$I$11,MATCH($A4,Παραδοχές!$C$4:$I$4,1)))/(INDEX(Παραδοχές!$C$4:$I$4,MATCH($A4,Παραδοχές!$C$4:$I$4,1)+1)-INDEX(Παραδοχές!$C$4:$I$4,MATCH($A4,Παραδοχές!$C$4:$I$4,1)))),IF($A4&gt;=Παραδοχές!$I$4,INDEX(Παραδοχές!$C$12:$I$12,7),INDEX(Παραδοχές!$C$12:$I$12,MATCH($A4,Παραδοχές!$C$4:$I$4,1))+($A4-INDEX(Παραδοχές!$C$4:$I$4,MATCH($A4,Παραδοχές!$C$4:$I$4,1)))*(INDEX(Παραδοχές!$C$12:$I$12,MATCH($A4,Παραδοχές!$C$4:$I$4,1)+1)-INDEX(Παραδοχές!$C$12:$I$12,MATCH($A4,Παραδοχές!$C$4:$I$4,1)))/(INDEX(Παραδοχές!$C$4:$I$4,MATCH($A4,Παραδοχές!$C$4:$I$4,1)+1)-INDEX(Παραδοχές!$C$4:$I$4,MATCH($A4,Παραδοχές!$C$4:$I$4,1)))))</f>
        <v>12.175000000000001</v>
      </c>
      <c r="F4" s="5">
        <f>SUM(O4:S4)+Παραδοχές!$K$34*(X4+IF($A4&gt;=2027,Παραδοχές!$J$34,0))+Παραδοχές!$K$35*(Y4+IF($A4&gt;=2027,Παραδοχές!$J$35,0))+Παραδοχές!$K$36*(Z4+IF($A4&gt;=2027,Παραδοχές!$J$36,0))+Παραδοχές!$K$37*(AA4+IF($A4&gt;=2027,Παραδοχές!$J$37,0))+Παραδοχές!$K$38*(AB4+IF($A4&gt;=2027,Παραδοχές!$J$38,0))+Παραδοχές!$K$39*(AC4+IF($A4&gt;=2027,Παραδοχές!$J$39,0))+Παραδοχές!$K$40*(AD4+IF($A4&gt;=2027,Παραδοχές!$J$40,0))+Παραδοχές!$K$41*(AE4+IF($A4&gt;=2027,Παραδοχές!$J$41,0))+Παραδοχές!$K$42*(AF4+IF($A4&gt;=2027,Παραδοχές!$J$42,0))</f>
        <v>0</v>
      </c>
      <c r="G4" s="5">
        <f t="shared" si="0"/>
        <v>12.175000000000001</v>
      </c>
      <c r="H4" s="5">
        <f>CHOOSE(Παραδοχές!$C$15,IF($A4&gt;=Παραδοχές!$I$4,INDEX(Παραδοχές!$C$13:$I$13,7),INDEX(Παραδοχές!$C$13:$I$13,MATCH($A4,Παραδοχές!$C$4:$I$4,1))+($A4-INDEX(Παραδοχές!$C$4:$I$4,MATCH($A4,Παραδοχές!$C$4:$I$4,1)))*(INDEX(Παραδοχές!$C$13:$I$13,MATCH($A4,Παραδοχές!$C$4:$I$4,1)+1)-INDEX(Παραδοχές!$C$13:$I$13,MATCH($A4,Παραδοχές!$C$4:$I$4,1)))/(INDEX(Παραδοχές!$C$4:$I$4,MATCH($A4,Παραδοχές!$C$4:$I$4,1)+1)-INDEX(Παραδοχές!$C$4:$I$4,MATCH($A4,Παραδοχές!$C$4:$I$4,1)))),IF($A4&gt;=Παραδοχές!$I$4,INDEX(Παραδοχές!$C$14:$I$14,7),INDEX(Παραδοχές!$C$14:$I$14,MATCH($A4,Παραδοχές!$C$4:$I$4,1))+($A4-INDEX(Παραδοχές!$C$4:$I$4,MATCH($A4,Παραδοχές!$C$4:$I$4,1)))*(INDEX(Παραδοχές!$C$14:$I$14,MATCH($A4,Παραδοχές!$C$4:$I$4,1)+1)-INDEX(Παραδοχές!$C$14:$I$14,MATCH($A4,Παραδοχές!$C$4:$I$4,1)))/(INDEX(Παραδοχές!$C$4:$I$4,MATCH($A4,Παραδοχές!$C$4:$I$4,1)+1)-INDEX(Παραδοχές!$C$4:$I$4,MATCH($A4,Παραδοχές!$C$4:$I$4,1)))))</f>
        <v>7.5</v>
      </c>
      <c r="I4" s="5">
        <f t="shared" si="1"/>
        <v>4.6749999999999998</v>
      </c>
      <c r="J4" s="10">
        <f t="shared" si="2"/>
        <v>13.175273986875</v>
      </c>
      <c r="K4" s="10">
        <f t="shared" si="3"/>
        <v>34.312077174374998</v>
      </c>
      <c r="L4" s="10">
        <f t="shared" si="4"/>
        <v>21.1368031875</v>
      </c>
      <c r="M4" s="10">
        <f>J4/POWER(1+Παραδοχές!$C$8,A4-2026)</f>
        <v>12.2992592470069</v>
      </c>
      <c r="N4" s="6">
        <f>SUM($M$2:M4)</f>
        <v>36.798018304978001</v>
      </c>
      <c r="O4" s="5">
        <f>Παραδοχές!$K$18*(IF($A4&gt;=Παραδοχές!$I$4,INDEX(Παραδοχές!$C$18:$I$18,7),INDEX(Παραδοχές!$C$18:$I$18,MATCH($A4,Παραδοχές!$C$4:$I$4,1))+($A4-INDEX(Παραδοχές!$C$4:$I$4,MATCH($A4,Παραδοχές!$C$4:$I$4,1)))*(INDEX(Παραδοχές!$C$18:$I$18,MATCH($A4,Παραδοχές!$C$4:$I$4,1)+1)-INDEX(Παραδοχές!$C$18:$I$18,MATCH($A4,Παραδοχές!$C$4:$I$4,1)))/(INDEX(Παραδοχές!$C$4:$I$4,MATCH($A4,Παραδοχές!$C$4:$I$4,1)+1)-INDEX(Παραδοχές!$C$4:$I$4,MATCH($A4,Παραδοχές!$C$4:$I$4,1)))))</f>
        <v>0</v>
      </c>
      <c r="P4" s="5">
        <f>Παραδοχές!$K$19*(IF($A4&gt;=Παραδοχές!$I$4,INDEX(Παραδοχές!$C$19:$I$19,7),INDEX(Παραδοχές!$C$19:$I$19,MATCH($A4,Παραδοχές!$C$4:$I$4,1))+($A4-INDEX(Παραδοχές!$C$4:$I$4,MATCH($A4,Παραδοχές!$C$4:$I$4,1)))*(INDEX(Παραδοχές!$C$19:$I$19,MATCH($A4,Παραδοχές!$C$4:$I$4,1)+1)-INDEX(Παραδοχές!$C$19:$I$19,MATCH($A4,Παραδοχές!$C$4:$I$4,1)))/(INDEX(Παραδοχές!$C$4:$I$4,MATCH($A4,Παραδοχές!$C$4:$I$4,1)+1)-INDEX(Παραδοχές!$C$4:$I$4,MATCH($A4,Παραδοχές!$C$4:$I$4,1)))))</f>
        <v>0</v>
      </c>
      <c r="Q4" s="5">
        <f>Παραδοχές!$K$20*(IF($A4&gt;=Παραδοχές!$I$4,INDEX(Παραδοχές!$C$20:$I$20,7),INDEX(Παραδοχές!$C$20:$I$20,MATCH($A4,Παραδοχές!$C$4:$I$4,1))+($A4-INDEX(Παραδοχές!$C$4:$I$4,MATCH($A4,Παραδοχές!$C$4:$I$4,1)))*(INDEX(Παραδοχές!$C$20:$I$20,MATCH($A4,Παραδοχές!$C$4:$I$4,1)+1)-INDEX(Παραδοχές!$C$20:$I$20,MATCH($A4,Παραδοχές!$C$4:$I$4,1)))/(INDEX(Παραδοχές!$C$4:$I$4,MATCH($A4,Παραδοχές!$C$4:$I$4,1)+1)-INDEX(Παραδοχές!$C$4:$I$4,MATCH($A4,Παραδοχές!$C$4:$I$4,1)))))</f>
        <v>0</v>
      </c>
      <c r="R4" s="5">
        <f>Παραδοχές!$K$21*(IF($A4&gt;=Παραδοχές!$I$4,INDEX(Παραδοχές!$C$21:$I$21,7),INDEX(Παραδοχές!$C$21:$I$21,MATCH($A4,Παραδοχές!$C$4:$I$4,1))+($A4-INDEX(Παραδοχές!$C$4:$I$4,MATCH($A4,Παραδοχές!$C$4:$I$4,1)))*(INDEX(Παραδοχές!$C$21:$I$21,MATCH($A4,Παραδοχές!$C$4:$I$4,1)+1)-INDEX(Παραδοχές!$C$21:$I$21,MATCH($A4,Παραδοχές!$C$4:$I$4,1)))/(INDEX(Παραδοχές!$C$4:$I$4,MATCH($A4,Παραδοχές!$C$4:$I$4,1)+1)-INDEX(Παραδοχές!$C$4:$I$4,MATCH($A4,Παραδοχές!$C$4:$I$4,1)))))</f>
        <v>0</v>
      </c>
      <c r="S4" s="5">
        <f>Παραδοχές!$K$22*(IF($A4&gt;=Παραδοχές!$I$4,INDEX(Παραδοχές!$C$22:$I$22,7),INDEX(Παραδοχές!$C$22:$I$22,MATCH($A4,Παραδοχές!$C$4:$I$4,1))+($A4-INDEX(Παραδοχές!$C$4:$I$4,MATCH($A4,Παραδοχές!$C$4:$I$4,1)))*(INDEX(Παραδοχές!$C$22:$I$22,MATCH($A4,Παραδοχές!$C$4:$I$4,1)+1)-INDEX(Παραδοχές!$C$22:$I$22,MATCH($A4,Παραδοχές!$C$4:$I$4,1)))/(INDEX(Παραδοχές!$C$4:$I$4,MATCH($A4,Παραδοχές!$C$4:$I$4,1)+1)-INDEX(Παραδοχές!$C$4:$I$4,MATCH($A4,Παραδοχές!$C$4:$I$4,1)))))</f>
        <v>0</v>
      </c>
      <c r="T4" s="6">
        <f>IF($A4&gt;=Παραδοχές!$I$4,INDEX(Παραδοχές!$C$26:$I$26,7),INDEX(Παραδοχές!$C$26:$I$26,MATCH($A4,Παραδοχές!$C$4:$I$4,1))+($A4-INDEX(Παραδοχές!$C$4:$I$4,MATCH($A4,Παραδοχές!$C$4:$I$4,1)))*(INDEX(Παραδοχές!$C$26:$I$26,MATCH($A4,Παραδοχές!$C$4:$I$4,1)+1)-INDEX(Παραδοχές!$C$26:$I$26,MATCH($A4,Παραδοχές!$C$4:$I$4,1)))/(INDEX(Παραδοχές!$C$4:$I$4,MATCH($A4,Παραδοχές!$C$4:$I$4,1)+1)-INDEX(Παραδοχές!$C$4:$I$4,MATCH($A4,Παραδοχές!$C$4:$I$4,1))))</f>
        <v>2492.5</v>
      </c>
      <c r="U4" s="6">
        <f>IF($A4&gt;=Παραδοχές!$I$4,INDEX(Παραδοχές!$C$27:$I$27,7),INDEX(Παραδοχές!$C$27:$I$27,MATCH($A4,Παραδοχές!$C$4:$I$4,1))+($A4-INDEX(Παραδοχές!$C$4:$I$4,MATCH($A4,Παραδοχές!$C$4:$I$4,1)))*(INDEX(Παραδοχές!$C$27:$I$27,MATCH($A4,Παραδοχές!$C$4:$I$4,1)+1)-INDEX(Παραδοχές!$C$27:$I$27,MATCH($A4,Παραδοχές!$C$4:$I$4,1)))/(INDEX(Παραδοχές!$C$4:$I$4,MATCH($A4,Παραδοχές!$C$4:$I$4,1)+1)-INDEX(Παραδοχές!$C$4:$I$4,MATCH($A4,Παραδοχές!$C$4:$I$4,1))))</f>
        <v>4863</v>
      </c>
      <c r="V4" s="12">
        <f>IF($A4&gt;=Παραδοχές!$I$4,INDEX(Παραδοχές!$C$28:$I$28,7),INDEX(Παραδοχές!$C$28:$I$28,MATCH($A4,Παραδοχές!$C$4:$I$4,1))+($A4-INDEX(Παραδοχές!$C$4:$I$4,MATCH($A4,Παραδοχές!$C$4:$I$4,1)))*(INDEX(Παραδοχές!$C$28:$I$28,MATCH($A4,Παραδοχές!$C$4:$I$4,1)+1)-INDEX(Παραδοχές!$C$28:$I$28,MATCH($A4,Παραδοχές!$C$4:$I$4,1)))/(INDEX(Παραδοχές!$C$4:$I$4,MATCH($A4,Παραδοχές!$C$4:$I$4,1)+1)-INDEX(Παραδοχές!$C$4:$I$4,MATCH($A4,Παραδοχές!$C$4:$I$4,1))))</f>
        <v>44.25</v>
      </c>
      <c r="W4" s="13">
        <f>1/POWER(1+Παραδοχές!$C$8,A4-2026)</f>
        <v>0.93351070036640305</v>
      </c>
      <c r="X4" s="5">
        <f>IF($A4&gt;=Παραδοχές!$I$4,INDEX(Παραδοχές!$C$34:$I$34,7),INDEX(Παραδοχές!$C$34:$I$34,MATCH($A4,Παραδοχές!$C$4:$I$4,1))+($A4-INDEX(Παραδοχές!$C$4:$I$4,MATCH($A4,Παραδοχές!$C$4:$I$4,1)))*(INDEX(Παραδοχές!$C$34:$I$34,MATCH($A4,Παραδοχές!$C$4:$I$4,1)+1)-INDEX(Παραδοχές!$C$34:$I$34,MATCH($A4,Παραδοχές!$C$4:$I$4,1)))/(INDEX(Παραδοχές!$C$4:$I$4,MATCH($A4,Παραδοχές!$C$4:$I$4,1)+1)-INDEX(Παραδοχές!$C$4:$I$4,MATCH($A4,Παραδοχές!$C$4:$I$4,1))))</f>
        <v>-0.05</v>
      </c>
      <c r="Y4" s="5">
        <f>IF($A4&gt;=Παραδοχές!$I$4,INDEX(Παραδοχές!$C$35:$I$35,7),INDEX(Παραδοχές!$C$35:$I$35,MATCH($A4,Παραδοχές!$C$4:$I$4,1))+($A4-INDEX(Παραδοχές!$C$4:$I$4,MATCH($A4,Παραδοχές!$C$4:$I$4,1)))*(INDEX(Παραδοχές!$C$35:$I$35,MATCH($A4,Παραδοχές!$C$4:$I$4,1)+1)-INDEX(Παραδοχές!$C$35:$I$35,MATCH($A4,Παραδοχές!$C$4:$I$4,1)))/(INDEX(Παραδοχές!$C$4:$I$4,MATCH($A4,Παραδοχές!$C$4:$I$4,1)+1)-INDEX(Παραδοχές!$C$4:$I$4,MATCH($A4,Παραδοχές!$C$4:$I$4,1))))</f>
        <v>-7.4999999999999997E-2</v>
      </c>
      <c r="Z4" s="5">
        <f>IF($A4&gt;=Παραδοχές!$I$4,INDEX(Παραδοχές!$C$36:$I$36,7),INDEX(Παραδοχές!$C$36:$I$36,MATCH($A4,Παραδοχές!$C$4:$I$4,1))+($A4-INDEX(Παραδοχές!$C$4:$I$4,MATCH($A4,Παραδοχές!$C$4:$I$4,1)))*(INDEX(Παραδοχές!$C$36:$I$36,MATCH($A4,Παραδοχές!$C$4:$I$4,1)+1)-INDEX(Παραδοχές!$C$36:$I$36,MATCH($A4,Παραδοχές!$C$4:$I$4,1)))/(INDEX(Παραδοχές!$C$4:$I$4,MATCH($A4,Παραδοχές!$C$4:$I$4,1)+1)-INDEX(Παραδοχές!$C$4:$I$4,MATCH($A4,Παραδοχές!$C$4:$I$4,1))))</f>
        <v>-0.15</v>
      </c>
      <c r="AA4" s="5">
        <f>IF($A4&gt;=Παραδοχές!$I$4,INDEX(Παραδοχές!$C$37:$I$37,7),INDEX(Παραδοχές!$C$37:$I$37,MATCH($A4,Παραδοχές!$C$4:$I$4,1))+($A4-INDEX(Παραδοχές!$C$4:$I$4,MATCH($A4,Παραδοχές!$C$4:$I$4,1)))*(INDEX(Παραδοχές!$C$37:$I$37,MATCH($A4,Παραδοχές!$C$4:$I$4,1)+1)-INDEX(Παραδοχές!$C$37:$I$37,MATCH($A4,Παραδοχές!$C$4:$I$4,1)))/(INDEX(Παραδοχές!$C$4:$I$4,MATCH($A4,Παραδοχές!$C$4:$I$4,1)+1)-INDEX(Παραδοχές!$C$4:$I$4,MATCH($A4,Παραδοχές!$C$4:$I$4,1))))</f>
        <v>0</v>
      </c>
      <c r="AB4" s="5">
        <f>IF($A4&gt;=Παραδοχές!$I$4,INDEX(Παραδοχές!$C$38:$I$38,7),INDEX(Παραδοχές!$C$38:$I$38,MATCH($A4,Παραδοχές!$C$4:$I$4,1))+($A4-INDEX(Παραδοχές!$C$4:$I$4,MATCH($A4,Παραδοχές!$C$4:$I$4,1)))*(INDEX(Παραδοχές!$C$38:$I$38,MATCH($A4,Παραδοχές!$C$4:$I$4,1)+1)-INDEX(Παραδοχές!$C$38:$I$38,MATCH($A4,Παραδοχές!$C$4:$I$4,1)))/(INDEX(Παραδοχές!$C$4:$I$4,MATCH($A4,Παραδοχές!$C$4:$I$4,1)+1)-INDEX(Παραδοχές!$C$4:$I$4,MATCH($A4,Παραδοχές!$C$4:$I$4,1))))</f>
        <v>-0.1</v>
      </c>
      <c r="AC4" s="5">
        <f>IF($A4&gt;=Παραδοχές!$I$4,INDEX(Παραδοχές!$C$39:$I$39,7),INDEX(Παραδοχές!$C$39:$I$39,MATCH($A4,Παραδοχές!$C$4:$I$4,1))+($A4-INDEX(Παραδοχές!$C$4:$I$4,MATCH($A4,Παραδοχές!$C$4:$I$4,1)))*(INDEX(Παραδοχές!$C$39:$I$39,MATCH($A4,Παραδοχές!$C$4:$I$4,1)+1)-INDEX(Παραδοχές!$C$39:$I$39,MATCH($A4,Παραδοχές!$C$4:$I$4,1)))/(INDEX(Παραδοχές!$C$4:$I$4,MATCH($A4,Παραδοχές!$C$4:$I$4,1)+1)-INDEX(Παραδοχές!$C$4:$I$4,MATCH($A4,Παραδοχές!$C$4:$I$4,1))))</f>
        <v>-7.4999999999999997E-2</v>
      </c>
      <c r="AD4" s="5">
        <f>IF($A4&gt;=Παραδοχές!$I$4,INDEX(Παραδοχές!$C$40:$I$40,7),INDEX(Παραδοχές!$C$40:$I$40,MATCH($A4,Παραδοχές!$C$4:$I$4,1))+($A4-INDEX(Παραδοχές!$C$4:$I$4,MATCH($A4,Παραδοχές!$C$4:$I$4,1)))*(INDEX(Παραδοχές!$C$40:$I$40,MATCH($A4,Παραδοχές!$C$4:$I$4,1)+1)-INDEX(Παραδοχές!$C$40:$I$40,MATCH($A4,Παραδοχές!$C$4:$I$4,1)))/(INDEX(Παραδοχές!$C$4:$I$4,MATCH($A4,Παραδοχές!$C$4:$I$4,1)+1)-INDEX(Παραδοχές!$C$4:$I$4,MATCH($A4,Παραδοχές!$C$4:$I$4,1))))</f>
        <v>-0.06</v>
      </c>
      <c r="AE4" s="5">
        <f>IF($A4&gt;=Παραδοχές!$I$4,INDEX(Παραδοχές!$C$41:$I$41,7),INDEX(Παραδοχές!$C$41:$I$41,MATCH($A4,Παραδοχές!$C$4:$I$4,1))+($A4-INDEX(Παραδοχές!$C$4:$I$4,MATCH($A4,Παραδοχές!$C$4:$I$4,1)))*(INDEX(Παραδοχές!$C$41:$I$41,MATCH($A4,Παραδοχές!$C$4:$I$4,1)+1)-INDEX(Παραδοχές!$C$41:$I$41,MATCH($A4,Παραδοχές!$C$4:$I$4,1)))/(INDEX(Παραδοχές!$C$4:$I$4,MATCH($A4,Παραδοχές!$C$4:$I$4,1)+1)-INDEX(Παραδοχές!$C$4:$I$4,MATCH($A4,Παραδοχές!$C$4:$I$4,1))))</f>
        <v>0</v>
      </c>
      <c r="AF4" s="5">
        <f>IF($A4&gt;=Παραδοχές!$I$4,INDEX(Παραδοχές!$C$42:$I$42,7),INDEX(Παραδοχές!$C$42:$I$42,MATCH($A4,Παραδοχές!$C$4:$I$4,1))+($A4-INDEX(Παραδοχές!$C$4:$I$4,MATCH($A4,Παραδοχές!$C$4:$I$4,1)))*(INDEX(Παραδοχές!$C$42:$I$42,MATCH($A4,Παραδοχές!$C$4:$I$4,1)+1)-INDEX(Παραδοχές!$C$42:$I$42,MATCH($A4,Παραδοχές!$C$4:$I$4,1)))/(INDEX(Παραδοχές!$C$4:$I$4,MATCH($A4,Παραδοχές!$C$4:$I$4,1)+1)-INDEX(Παραδοχές!$C$4:$I$4,MATCH($A4,Παραδοχές!$C$4:$I$4,1))))</f>
        <v>0</v>
      </c>
    </row>
    <row r="5" spans="1:32" ht="15" customHeight="1" x14ac:dyDescent="0.25">
      <c r="A5" s="4">
        <v>2029</v>
      </c>
      <c r="B5" s="5">
        <f>IF($A5&gt;=Παραδοχές!$I$4,INDEX(Παραδοχές!$C$5:$I$5,7),INDEX(Παραδοχές!$C$5:$I$5,MATCH($A5,Παραδοχές!$C$4:$I$4,1))+($A5-INDEX(Παραδοχές!$C$4:$I$4,MATCH($A5,Παραδοχές!$C$4:$I$4,1)))*(INDEX(Παραδοχές!$C$5:$I$5,MATCH($A5,Παραδοχές!$C$4:$I$4,1)+1)-INDEX(Παραδοχές!$C$5:$I$5,MATCH($A5,Παραδοχές!$C$4:$I$4,1)))/(INDEX(Παραδοχές!$C$4:$I$4,MATCH($A5,Παραδοχές!$C$4:$I$4,1)+1)-INDEX(Παραδοχές!$C$4:$I$4,MATCH($A5,Παραδοχές!$C$4:$I$4,1))))</f>
        <v>1.575</v>
      </c>
      <c r="C5" s="5">
        <f>IF($A5&gt;=Παραδοχές!$I$4,INDEX(Παραδοχές!$C$6:$I$6,7),INDEX(Παραδοχές!$C$6:$I$6,MATCH($A5,Παραδοχές!$C$4:$I$4,1))+($A5-INDEX(Παραδοχές!$C$4:$I$4,MATCH($A5,Παραδοχές!$C$4:$I$4,1)))*(INDEX(Παραδοχές!$C$6:$I$6,MATCH($A5,Παραδοχές!$C$4:$I$4,1)+1)-INDEX(Παραδοχές!$C$6:$I$6,MATCH($A5,Παραδοχές!$C$4:$I$4,1)))/(INDEX(Παραδοχές!$C$4:$I$4,MATCH($A5,Παραδοχές!$C$4:$I$4,1)+1)-INDEX(Παραδοχές!$C$4:$I$4,MATCH($A5,Παραδοχές!$C$4:$I$4,1))))</f>
        <v>2.0499999999999998</v>
      </c>
      <c r="D5" s="6">
        <f t="shared" si="5"/>
        <v>292.04016404062497</v>
      </c>
      <c r="E5" s="5">
        <f>CHOOSE(Παραδοχές!$C$15,IF($A5&gt;=Παραδοχές!$I$4,INDEX(Παραδοχές!$C$11:$I$11,7),INDEX(Παραδοχές!$C$11:$I$11,MATCH($A5,Παραδοχές!$C$4:$I$4,1))+($A5-INDEX(Παραδοχές!$C$4:$I$4,MATCH($A5,Παραδοχές!$C$4:$I$4,1)))*(INDEX(Παραδοχές!$C$11:$I$11,MATCH($A5,Παραδοχές!$C$4:$I$4,1)+1)-INDEX(Παραδοχές!$C$11:$I$11,MATCH($A5,Παραδοχές!$C$4:$I$4,1)))/(INDEX(Παραδοχές!$C$4:$I$4,MATCH($A5,Παραδοχές!$C$4:$I$4,1)+1)-INDEX(Παραδοχές!$C$4:$I$4,MATCH($A5,Παραδοχές!$C$4:$I$4,1)))),IF($A5&gt;=Παραδοχές!$I$4,INDEX(Παραδοχές!$C$12:$I$12,7),INDEX(Παραδοχές!$C$12:$I$12,MATCH($A5,Παραδοχές!$C$4:$I$4,1))+($A5-INDEX(Παραδοχές!$C$4:$I$4,MATCH($A5,Παραδοχές!$C$4:$I$4,1)))*(INDEX(Παραδοχές!$C$12:$I$12,MATCH($A5,Παραδοχές!$C$4:$I$4,1)+1)-INDEX(Παραδοχές!$C$12:$I$12,MATCH($A5,Παραδοχές!$C$4:$I$4,1)))/(INDEX(Παραδοχές!$C$4:$I$4,MATCH($A5,Παραδοχές!$C$4:$I$4,1)+1)-INDEX(Παραδοχές!$C$4:$I$4,MATCH($A5,Παραδοχές!$C$4:$I$4,1)))))</f>
        <v>12.137499999999999</v>
      </c>
      <c r="F5" s="5">
        <f>SUM(O5:S5)+Παραδοχές!$K$34*(X5+IF($A5&gt;=2027,Παραδοχές!$J$34,0))+Παραδοχές!$K$35*(Y5+IF($A5&gt;=2027,Παραδοχές!$J$35,0))+Παραδοχές!$K$36*(Z5+IF($A5&gt;=2027,Παραδοχές!$J$36,0))+Παραδοχές!$K$37*(AA5+IF($A5&gt;=2027,Παραδοχές!$J$37,0))+Παραδοχές!$K$38*(AB5+IF($A5&gt;=2027,Παραδοχές!$J$38,0))+Παραδοχές!$K$39*(AC5+IF($A5&gt;=2027,Παραδοχές!$J$39,0))+Παραδοχές!$K$40*(AD5+IF($A5&gt;=2027,Παραδοχές!$J$40,0))+Παραδοχές!$K$41*(AE5+IF($A5&gt;=2027,Παραδοχές!$J$41,0))+Παραδοχές!$K$42*(AF5+IF($A5&gt;=2027,Παραδοχές!$J$42,0))</f>
        <v>0</v>
      </c>
      <c r="G5" s="5">
        <f t="shared" si="0"/>
        <v>12.137499999999999</v>
      </c>
      <c r="H5" s="5">
        <f>CHOOSE(Παραδοχές!$C$15,IF($A5&gt;=Παραδοχές!$I$4,INDEX(Παραδοχές!$C$13:$I$13,7),INDEX(Παραδοχές!$C$13:$I$13,MATCH($A5,Παραδοχές!$C$4:$I$4,1))+($A5-INDEX(Παραδοχές!$C$4:$I$4,MATCH($A5,Παραδοχές!$C$4:$I$4,1)))*(INDEX(Παραδοχές!$C$13:$I$13,MATCH($A5,Παραδοχές!$C$4:$I$4,1)+1)-INDEX(Παραδοχές!$C$13:$I$13,MATCH($A5,Παραδοχές!$C$4:$I$4,1)))/(INDEX(Παραδοχές!$C$4:$I$4,MATCH($A5,Παραδοχές!$C$4:$I$4,1)+1)-INDEX(Παραδοχές!$C$4:$I$4,MATCH($A5,Παραδοχές!$C$4:$I$4,1)))),IF($A5&gt;=Παραδοχές!$I$4,INDEX(Παραδοχές!$C$14:$I$14,7),INDEX(Παραδοχές!$C$14:$I$14,MATCH($A5,Παραδοχές!$C$4:$I$4,1))+($A5-INDEX(Παραδοχές!$C$4:$I$4,MATCH($A5,Παραδοχές!$C$4:$I$4,1)))*(INDEX(Παραδοχές!$C$14:$I$14,MATCH($A5,Παραδοχές!$C$4:$I$4,1)+1)-INDEX(Παραδοχές!$C$14:$I$14,MATCH($A5,Παραδοχές!$C$4:$I$4,1)))/(INDEX(Παραδοχές!$C$4:$I$4,MATCH($A5,Παραδοχές!$C$4:$I$4,1)+1)-INDEX(Παραδοχές!$C$4:$I$4,MATCH($A5,Παραδοχές!$C$4:$I$4,1)))))</f>
        <v>7.4749999999999996</v>
      </c>
      <c r="I5" s="5">
        <f t="shared" si="1"/>
        <v>4.6624999999999996</v>
      </c>
      <c r="J5" s="10">
        <f t="shared" si="2"/>
        <v>13.616372648394099</v>
      </c>
      <c r="K5" s="10">
        <f t="shared" si="3"/>
        <v>35.446374910430897</v>
      </c>
      <c r="L5" s="10">
        <f t="shared" si="4"/>
        <v>21.8300022620367</v>
      </c>
      <c r="M5" s="10">
        <f>J5/POWER(1+Παραδοχές!$C$8,A5-2026)</f>
        <v>12.281187987876701</v>
      </c>
      <c r="N5" s="6">
        <f>SUM($M$2:M5)</f>
        <v>49.0792062928546</v>
      </c>
      <c r="O5" s="5">
        <f>Παραδοχές!$K$18*(IF($A5&gt;=Παραδοχές!$I$4,INDEX(Παραδοχές!$C$18:$I$18,7),INDEX(Παραδοχές!$C$18:$I$18,MATCH($A5,Παραδοχές!$C$4:$I$4,1))+($A5-INDEX(Παραδοχές!$C$4:$I$4,MATCH($A5,Παραδοχές!$C$4:$I$4,1)))*(INDEX(Παραδοχές!$C$18:$I$18,MATCH($A5,Παραδοχές!$C$4:$I$4,1)+1)-INDEX(Παραδοχές!$C$18:$I$18,MATCH($A5,Παραδοχές!$C$4:$I$4,1)))/(INDEX(Παραδοχές!$C$4:$I$4,MATCH($A5,Παραδοχές!$C$4:$I$4,1)+1)-INDEX(Παραδοχές!$C$4:$I$4,MATCH($A5,Παραδοχές!$C$4:$I$4,1)))))</f>
        <v>0</v>
      </c>
      <c r="P5" s="5">
        <f>Παραδοχές!$K$19*(IF($A5&gt;=Παραδοχές!$I$4,INDEX(Παραδοχές!$C$19:$I$19,7),INDEX(Παραδοχές!$C$19:$I$19,MATCH($A5,Παραδοχές!$C$4:$I$4,1))+($A5-INDEX(Παραδοχές!$C$4:$I$4,MATCH($A5,Παραδοχές!$C$4:$I$4,1)))*(INDEX(Παραδοχές!$C$19:$I$19,MATCH($A5,Παραδοχές!$C$4:$I$4,1)+1)-INDEX(Παραδοχές!$C$19:$I$19,MATCH($A5,Παραδοχές!$C$4:$I$4,1)))/(INDEX(Παραδοχές!$C$4:$I$4,MATCH($A5,Παραδοχές!$C$4:$I$4,1)+1)-INDEX(Παραδοχές!$C$4:$I$4,MATCH($A5,Παραδοχές!$C$4:$I$4,1)))))</f>
        <v>0</v>
      </c>
      <c r="Q5" s="5">
        <f>Παραδοχές!$K$20*(IF($A5&gt;=Παραδοχές!$I$4,INDEX(Παραδοχές!$C$20:$I$20,7),INDEX(Παραδοχές!$C$20:$I$20,MATCH($A5,Παραδοχές!$C$4:$I$4,1))+($A5-INDEX(Παραδοχές!$C$4:$I$4,MATCH($A5,Παραδοχές!$C$4:$I$4,1)))*(INDEX(Παραδοχές!$C$20:$I$20,MATCH($A5,Παραδοχές!$C$4:$I$4,1)+1)-INDEX(Παραδοχές!$C$20:$I$20,MATCH($A5,Παραδοχές!$C$4:$I$4,1)))/(INDEX(Παραδοχές!$C$4:$I$4,MATCH($A5,Παραδοχές!$C$4:$I$4,1)+1)-INDEX(Παραδοχές!$C$4:$I$4,MATCH($A5,Παραδοχές!$C$4:$I$4,1)))))</f>
        <v>0</v>
      </c>
      <c r="R5" s="5">
        <f>Παραδοχές!$K$21*(IF($A5&gt;=Παραδοχές!$I$4,INDEX(Παραδοχές!$C$21:$I$21,7),INDEX(Παραδοχές!$C$21:$I$21,MATCH($A5,Παραδοχές!$C$4:$I$4,1))+($A5-INDEX(Παραδοχές!$C$4:$I$4,MATCH($A5,Παραδοχές!$C$4:$I$4,1)))*(INDEX(Παραδοχές!$C$21:$I$21,MATCH($A5,Παραδοχές!$C$4:$I$4,1)+1)-INDEX(Παραδοχές!$C$21:$I$21,MATCH($A5,Παραδοχές!$C$4:$I$4,1)))/(INDEX(Παραδοχές!$C$4:$I$4,MATCH($A5,Παραδοχές!$C$4:$I$4,1)+1)-INDEX(Παραδοχές!$C$4:$I$4,MATCH($A5,Παραδοχές!$C$4:$I$4,1)))))</f>
        <v>0</v>
      </c>
      <c r="S5" s="5">
        <f>Παραδοχές!$K$22*(IF($A5&gt;=Παραδοχές!$I$4,INDEX(Παραδοχές!$C$22:$I$22,7),INDEX(Παραδοχές!$C$22:$I$22,MATCH($A5,Παραδοχές!$C$4:$I$4,1))+($A5-INDEX(Παραδοχές!$C$4:$I$4,MATCH($A5,Παραδοχές!$C$4:$I$4,1)))*(INDEX(Παραδοχές!$C$22:$I$22,MATCH($A5,Παραδοχές!$C$4:$I$4,1)+1)-INDEX(Παραδοχές!$C$22:$I$22,MATCH($A5,Παραδοχές!$C$4:$I$4,1)))/(INDEX(Παραδοχές!$C$4:$I$4,MATCH($A5,Παραδοχές!$C$4:$I$4,1)+1)-INDEX(Παραδοχές!$C$4:$I$4,MATCH($A5,Παραδοχές!$C$4:$I$4,1)))))</f>
        <v>0</v>
      </c>
      <c r="T5" s="6">
        <f>IF($A5&gt;=Παραδοχές!$I$4,INDEX(Παραδοχές!$C$26:$I$26,7),INDEX(Παραδοχές!$C$26:$I$26,MATCH($A5,Παραδοχές!$C$4:$I$4,1))+($A5-INDEX(Παραδοχές!$C$4:$I$4,MATCH($A5,Παραδοχές!$C$4:$I$4,1)))*(INDEX(Παραδοχές!$C$26:$I$26,MATCH($A5,Παραδοχές!$C$4:$I$4,1)+1)-INDEX(Παραδοχές!$C$26:$I$26,MATCH($A5,Παραδοχές!$C$4:$I$4,1)))/(INDEX(Παραδοχές!$C$4:$I$4,MATCH($A5,Παραδοχές!$C$4:$I$4,1)+1)-INDEX(Παραδοχές!$C$4:$I$4,MATCH($A5,Παραδοχές!$C$4:$I$4,1))))</f>
        <v>2497.75</v>
      </c>
      <c r="U5" s="6">
        <f>IF($A5&gt;=Παραδοχές!$I$4,INDEX(Παραδοχές!$C$27:$I$27,7),INDEX(Παραδοχές!$C$27:$I$27,MATCH($A5,Παραδοχές!$C$4:$I$4,1))+($A5-INDEX(Παραδοχές!$C$4:$I$4,MATCH($A5,Παραδοχές!$C$4:$I$4,1)))*(INDEX(Παραδοχές!$C$27:$I$27,MATCH($A5,Παραδοχές!$C$4:$I$4,1)+1)-INDEX(Παραδοχές!$C$27:$I$27,MATCH($A5,Παραδοχές!$C$4:$I$4,1)))/(INDEX(Παραδοχές!$C$4:$I$4,MATCH($A5,Παραδοχές!$C$4:$I$4,1)+1)-INDEX(Παραδοχές!$C$4:$I$4,MATCH($A5,Παραδοχές!$C$4:$I$4,1))))</f>
        <v>4846.5</v>
      </c>
      <c r="V5" s="12">
        <f>IF($A5&gt;=Παραδοχές!$I$4,INDEX(Παραδοχές!$C$28:$I$28,7),INDEX(Παραδοχές!$C$28:$I$28,MATCH($A5,Παραδοχές!$C$4:$I$4,1))+($A5-INDEX(Παραδοχές!$C$4:$I$4,MATCH($A5,Παραδοχές!$C$4:$I$4,1)))*(INDEX(Παραδοχές!$C$28:$I$28,MATCH($A5,Παραδοχές!$C$4:$I$4,1)+1)-INDEX(Παραδοχές!$C$28:$I$28,MATCH($A5,Παραδοχές!$C$4:$I$4,1)))/(INDEX(Παραδοχές!$C$4:$I$4,MATCH($A5,Παραδοχές!$C$4:$I$4,1)+1)-INDEX(Παραδοχές!$C$4:$I$4,MATCH($A5,Παραδοχές!$C$4:$I$4,1))))</f>
        <v>45.125</v>
      </c>
      <c r="W5" s="13">
        <f>1/POWER(1+Παραδοχές!$C$8,A5-2026)</f>
        <v>0.90194270566802204</v>
      </c>
      <c r="X5" s="5">
        <f>IF($A5&gt;=Παραδοχές!$I$4,INDEX(Παραδοχές!$C$34:$I$34,7),INDEX(Παραδοχές!$C$34:$I$34,MATCH($A5,Παραδοχές!$C$4:$I$4,1))+($A5-INDEX(Παραδοχές!$C$4:$I$4,MATCH($A5,Παραδοχές!$C$4:$I$4,1)))*(INDEX(Παραδοχές!$C$34:$I$34,MATCH($A5,Παραδοχές!$C$4:$I$4,1)+1)-INDEX(Παραδοχές!$C$34:$I$34,MATCH($A5,Παραδοχές!$C$4:$I$4,1)))/(INDEX(Παραδοχές!$C$4:$I$4,MATCH($A5,Παραδοχές!$C$4:$I$4,1)+1)-INDEX(Παραδοχές!$C$4:$I$4,MATCH($A5,Παραδοχές!$C$4:$I$4,1))))</f>
        <v>-7.4999999999999997E-2</v>
      </c>
      <c r="Y5" s="5">
        <f>IF($A5&gt;=Παραδοχές!$I$4,INDEX(Παραδοχές!$C$35:$I$35,7),INDEX(Παραδοχές!$C$35:$I$35,MATCH($A5,Παραδοχές!$C$4:$I$4,1))+($A5-INDEX(Παραδοχές!$C$4:$I$4,MATCH($A5,Παραδοχές!$C$4:$I$4,1)))*(INDEX(Παραδοχές!$C$35:$I$35,MATCH($A5,Παραδοχές!$C$4:$I$4,1)+1)-INDEX(Παραδοχές!$C$35:$I$35,MATCH($A5,Παραδοχές!$C$4:$I$4,1)))/(INDEX(Παραδοχές!$C$4:$I$4,MATCH($A5,Παραδοχές!$C$4:$I$4,1)+1)-INDEX(Παραδοχές!$C$4:$I$4,MATCH($A5,Παραδοχές!$C$4:$I$4,1))))</f>
        <v>-0.1125</v>
      </c>
      <c r="Z5" s="5">
        <f>IF($A5&gt;=Παραδοχές!$I$4,INDEX(Παραδοχές!$C$36:$I$36,7),INDEX(Παραδοχές!$C$36:$I$36,MATCH($A5,Παραδοχές!$C$4:$I$4,1))+($A5-INDEX(Παραδοχές!$C$4:$I$4,MATCH($A5,Παραδοχές!$C$4:$I$4,1)))*(INDEX(Παραδοχές!$C$36:$I$36,MATCH($A5,Παραδοχές!$C$4:$I$4,1)+1)-INDEX(Παραδοχές!$C$36:$I$36,MATCH($A5,Παραδοχές!$C$4:$I$4,1)))/(INDEX(Παραδοχές!$C$4:$I$4,MATCH($A5,Παραδοχές!$C$4:$I$4,1)+1)-INDEX(Παραδοχές!$C$4:$I$4,MATCH($A5,Παραδοχές!$C$4:$I$4,1))))</f>
        <v>-0.22500000000000001</v>
      </c>
      <c r="AA5" s="5">
        <f>IF($A5&gt;=Παραδοχές!$I$4,INDEX(Παραδοχές!$C$37:$I$37,7),INDEX(Παραδοχές!$C$37:$I$37,MATCH($A5,Παραδοχές!$C$4:$I$4,1))+($A5-INDEX(Παραδοχές!$C$4:$I$4,MATCH($A5,Παραδοχές!$C$4:$I$4,1)))*(INDEX(Παραδοχές!$C$37:$I$37,MATCH($A5,Παραδοχές!$C$4:$I$4,1)+1)-INDEX(Παραδοχές!$C$37:$I$37,MATCH($A5,Παραδοχές!$C$4:$I$4,1)))/(INDEX(Παραδοχές!$C$4:$I$4,MATCH($A5,Παραδοχές!$C$4:$I$4,1)+1)-INDEX(Παραδοχές!$C$4:$I$4,MATCH($A5,Παραδοχές!$C$4:$I$4,1))))</f>
        <v>0</v>
      </c>
      <c r="AB5" s="5">
        <f>IF($A5&gt;=Παραδοχές!$I$4,INDEX(Παραδοχές!$C$38:$I$38,7),INDEX(Παραδοχές!$C$38:$I$38,MATCH($A5,Παραδοχές!$C$4:$I$4,1))+($A5-INDEX(Παραδοχές!$C$4:$I$4,MATCH($A5,Παραδοχές!$C$4:$I$4,1)))*(INDEX(Παραδοχές!$C$38:$I$38,MATCH($A5,Παραδοχές!$C$4:$I$4,1)+1)-INDEX(Παραδοχές!$C$38:$I$38,MATCH($A5,Παραδοχές!$C$4:$I$4,1)))/(INDEX(Παραδοχές!$C$4:$I$4,MATCH($A5,Παραδοχές!$C$4:$I$4,1)+1)-INDEX(Παραδοχές!$C$4:$I$4,MATCH($A5,Παραδοχές!$C$4:$I$4,1))))</f>
        <v>-0.15</v>
      </c>
      <c r="AC5" s="5">
        <f>IF($A5&gt;=Παραδοχές!$I$4,INDEX(Παραδοχές!$C$39:$I$39,7),INDEX(Παραδοχές!$C$39:$I$39,MATCH($A5,Παραδοχές!$C$4:$I$4,1))+($A5-INDEX(Παραδοχές!$C$4:$I$4,MATCH($A5,Παραδοχές!$C$4:$I$4,1)))*(INDEX(Παραδοχές!$C$39:$I$39,MATCH($A5,Παραδοχές!$C$4:$I$4,1)+1)-INDEX(Παραδοχές!$C$39:$I$39,MATCH($A5,Παραδοχές!$C$4:$I$4,1)))/(INDEX(Παραδοχές!$C$4:$I$4,MATCH($A5,Παραδοχές!$C$4:$I$4,1)+1)-INDEX(Παραδοχές!$C$4:$I$4,MATCH($A5,Παραδοχές!$C$4:$I$4,1))))</f>
        <v>-0.1125</v>
      </c>
      <c r="AD5" s="5">
        <f>IF($A5&gt;=Παραδοχές!$I$4,INDEX(Παραδοχές!$C$40:$I$40,7),INDEX(Παραδοχές!$C$40:$I$40,MATCH($A5,Παραδοχές!$C$4:$I$4,1))+($A5-INDEX(Παραδοχές!$C$4:$I$4,MATCH($A5,Παραδοχές!$C$4:$I$4,1)))*(INDEX(Παραδοχές!$C$40:$I$40,MATCH($A5,Παραδοχές!$C$4:$I$4,1)+1)-INDEX(Παραδοχές!$C$40:$I$40,MATCH($A5,Παραδοχές!$C$4:$I$4,1)))/(INDEX(Παραδοχές!$C$4:$I$4,MATCH($A5,Παραδοχές!$C$4:$I$4,1)+1)-INDEX(Παραδοχές!$C$4:$I$4,MATCH($A5,Παραδοχές!$C$4:$I$4,1))))</f>
        <v>-0.09</v>
      </c>
      <c r="AE5" s="5">
        <f>IF($A5&gt;=Παραδοχές!$I$4,INDEX(Παραδοχές!$C$41:$I$41,7),INDEX(Παραδοχές!$C$41:$I$41,MATCH($A5,Παραδοχές!$C$4:$I$4,1))+($A5-INDEX(Παραδοχές!$C$4:$I$4,MATCH($A5,Παραδοχές!$C$4:$I$4,1)))*(INDEX(Παραδοχές!$C$41:$I$41,MATCH($A5,Παραδοχές!$C$4:$I$4,1)+1)-INDEX(Παραδοχές!$C$41:$I$41,MATCH($A5,Παραδοχές!$C$4:$I$4,1)))/(INDEX(Παραδοχές!$C$4:$I$4,MATCH($A5,Παραδοχές!$C$4:$I$4,1)+1)-INDEX(Παραδοχές!$C$4:$I$4,MATCH($A5,Παραδοχές!$C$4:$I$4,1))))</f>
        <v>0</v>
      </c>
      <c r="AF5" s="5">
        <f>IF($A5&gt;=Παραδοχές!$I$4,INDEX(Παραδοχές!$C$42:$I$42,7),INDEX(Παραδοχές!$C$42:$I$42,MATCH($A5,Παραδοχές!$C$4:$I$4,1))+($A5-INDEX(Παραδοχές!$C$4:$I$4,MATCH($A5,Παραδοχές!$C$4:$I$4,1)))*(INDEX(Παραδοχές!$C$42:$I$42,MATCH($A5,Παραδοχές!$C$4:$I$4,1)+1)-INDEX(Παραδοχές!$C$42:$I$42,MATCH($A5,Παραδοχές!$C$4:$I$4,1)))/(INDEX(Παραδοχές!$C$4:$I$4,MATCH($A5,Παραδοχές!$C$4:$I$4,1)+1)-INDEX(Παραδοχές!$C$4:$I$4,MATCH($A5,Παραδοχές!$C$4:$I$4,1))))</f>
        <v>0</v>
      </c>
    </row>
    <row r="6" spans="1:32" ht="15" customHeight="1" x14ac:dyDescent="0.25">
      <c r="A6" s="7">
        <v>2030</v>
      </c>
      <c r="B6" s="8">
        <f>IF($A6&gt;=Παραδοχές!$I$4,INDEX(Παραδοχές!$C$5:$I$5,7),INDEX(Παραδοχές!$C$5:$I$5,MATCH($A6,Παραδοχές!$C$4:$I$4,1))+($A6-INDEX(Παραδοχές!$C$4:$I$4,MATCH($A6,Παραδοχές!$C$4:$I$4,1)))*(INDEX(Παραδοχές!$C$5:$I$5,MATCH($A6,Παραδοχές!$C$4:$I$4,1)+1)-INDEX(Παραδοχές!$C$5:$I$5,MATCH($A6,Παραδοχές!$C$4:$I$4,1)))/(INDEX(Παραδοχές!$C$4:$I$4,MATCH($A6,Παραδοχές!$C$4:$I$4,1)+1)-INDEX(Παραδοχές!$C$4:$I$4,MATCH($A6,Παραδοχές!$C$4:$I$4,1))))</f>
        <v>1.3</v>
      </c>
      <c r="C6" s="8">
        <f>IF($A6&gt;=Παραδοχές!$I$4,INDEX(Παραδοχές!$C$6:$I$6,7),INDEX(Παραδοχές!$C$6:$I$6,MATCH($A6,Παραδοχές!$C$4:$I$4,1))+($A6-INDEX(Παραδοχές!$C$4:$I$4,MATCH($A6,Παραδοχές!$C$4:$I$4,1)))*(INDEX(Παραδοχές!$C$6:$I$6,MATCH($A6,Παραδοχές!$C$4:$I$4,1)+1)-INDEX(Παραδοχές!$C$6:$I$6,MATCH($A6,Παραδοχές!$C$4:$I$4,1)))/(INDEX(Παραδοχές!$C$4:$I$4,MATCH($A6,Παραδοχές!$C$4:$I$4,1)+1)-INDEX(Παραδοχές!$C$4:$I$4,MATCH($A6,Παραδοχές!$C$4:$I$4,1))))</f>
        <v>2</v>
      </c>
      <c r="D6" s="9">
        <f t="shared" si="5"/>
        <v>301.67748945396602</v>
      </c>
      <c r="E6" s="8">
        <f>CHOOSE(Παραδοχές!$C$15,IF($A6&gt;=Παραδοχές!$I$4,INDEX(Παραδοχές!$C$11:$I$11,7),INDEX(Παραδοχές!$C$11:$I$11,MATCH($A6,Παραδοχές!$C$4:$I$4,1))+($A6-INDEX(Παραδοχές!$C$4:$I$4,MATCH($A6,Παραδοχές!$C$4:$I$4,1)))*(INDEX(Παραδοχές!$C$11:$I$11,MATCH($A6,Παραδοχές!$C$4:$I$4,1)+1)-INDEX(Παραδοχές!$C$11:$I$11,MATCH($A6,Παραδοχές!$C$4:$I$4,1)))/(INDEX(Παραδοχές!$C$4:$I$4,MATCH($A6,Παραδοχές!$C$4:$I$4,1)+1)-INDEX(Παραδοχές!$C$4:$I$4,MATCH($A6,Παραδοχές!$C$4:$I$4,1)))),IF($A6&gt;=Παραδοχές!$I$4,INDEX(Παραδοχές!$C$12:$I$12,7),INDEX(Παραδοχές!$C$12:$I$12,MATCH($A6,Παραδοχές!$C$4:$I$4,1))+($A6-INDEX(Παραδοχές!$C$4:$I$4,MATCH($A6,Παραδοχές!$C$4:$I$4,1)))*(INDEX(Παραδοχές!$C$12:$I$12,MATCH($A6,Παραδοχές!$C$4:$I$4,1)+1)-INDEX(Παραδοχές!$C$12:$I$12,MATCH($A6,Παραδοχές!$C$4:$I$4,1)))/(INDEX(Παραδοχές!$C$4:$I$4,MATCH($A6,Παραδοχές!$C$4:$I$4,1)+1)-INDEX(Παραδοχές!$C$4:$I$4,MATCH($A6,Παραδοχές!$C$4:$I$4,1)))))</f>
        <v>12.1</v>
      </c>
      <c r="F6" s="8">
        <f>SUM(O6:S6)+Παραδοχές!$K$34*(X6+IF($A6&gt;=2027,Παραδοχές!$J$34,0))+Παραδοχές!$K$35*(Y6+IF($A6&gt;=2027,Παραδοχές!$J$35,0))+Παραδοχές!$K$36*(Z6+IF($A6&gt;=2027,Παραδοχές!$J$36,0))+Παραδοχές!$K$37*(AA6+IF($A6&gt;=2027,Παραδοχές!$J$37,0))+Παραδοχές!$K$38*(AB6+IF($A6&gt;=2027,Παραδοχές!$J$38,0))+Παραδοχές!$K$39*(AC6+IF($A6&gt;=2027,Παραδοχές!$J$39,0))+Παραδοχές!$K$40*(AD6+IF($A6&gt;=2027,Παραδοχές!$J$40,0))+Παραδοχές!$K$41*(AE6+IF($A6&gt;=2027,Παραδοχές!$J$41,0))+Παραδοχές!$K$42*(AF6+IF($A6&gt;=2027,Παραδοχές!$J$42,0))</f>
        <v>0</v>
      </c>
      <c r="G6" s="8">
        <f t="shared" si="0"/>
        <v>12.1</v>
      </c>
      <c r="H6" s="8">
        <f>CHOOSE(Παραδοχές!$C$15,IF($A6&gt;=Παραδοχές!$I$4,INDEX(Παραδοχές!$C$13:$I$13,7),INDEX(Παραδοχές!$C$13:$I$13,MATCH($A6,Παραδοχές!$C$4:$I$4,1))+($A6-INDEX(Παραδοχές!$C$4:$I$4,MATCH($A6,Παραδοχές!$C$4:$I$4,1)))*(INDEX(Παραδοχές!$C$13:$I$13,MATCH($A6,Παραδοχές!$C$4:$I$4,1)+1)-INDEX(Παραδοχές!$C$13:$I$13,MATCH($A6,Παραδοχές!$C$4:$I$4,1)))/(INDEX(Παραδοχές!$C$4:$I$4,MATCH($A6,Παραδοχές!$C$4:$I$4,1)+1)-INDEX(Παραδοχές!$C$4:$I$4,MATCH($A6,Παραδοχές!$C$4:$I$4,1)))),IF($A6&gt;=Παραδοχές!$I$4,INDEX(Παραδοχές!$C$14:$I$14,7),INDEX(Παραδοχές!$C$14:$I$14,MATCH($A6,Παραδοχές!$C$4:$I$4,1))+($A6-INDEX(Παραδοχές!$C$4:$I$4,MATCH($A6,Παραδοχές!$C$4:$I$4,1)))*(INDEX(Παραδοχές!$C$14:$I$14,MATCH($A6,Παραδοχές!$C$4:$I$4,1)+1)-INDEX(Παραδοχές!$C$14:$I$14,MATCH($A6,Παραδοχές!$C$4:$I$4,1)))/(INDEX(Παραδοχές!$C$4:$I$4,MATCH($A6,Παραδοχές!$C$4:$I$4,1)+1)-INDEX(Παραδοχές!$C$4:$I$4,MATCH($A6,Παραδοχές!$C$4:$I$4,1)))))</f>
        <v>7.45</v>
      </c>
      <c r="I6" s="8">
        <f t="shared" si="1"/>
        <v>4.6500000000000004</v>
      </c>
      <c r="J6" s="11">
        <f t="shared" si="2"/>
        <v>14.028003259609401</v>
      </c>
      <c r="K6" s="11">
        <f t="shared" si="3"/>
        <v>36.502976223929799</v>
      </c>
      <c r="L6" s="11">
        <f t="shared" si="4"/>
        <v>22.474972964320401</v>
      </c>
      <c r="M6" s="11">
        <f>J6/POWER(1+Παραδοχές!$C$8,A6-2026)</f>
        <v>12.224594410716801</v>
      </c>
      <c r="N6" s="9">
        <f>SUM($M$2:M6)</f>
        <v>61.303800703571497</v>
      </c>
      <c r="O6" s="8">
        <f>Παραδοχές!$K$18*(IF($A6&gt;=Παραδοχές!$I$4,INDEX(Παραδοχές!$C$18:$I$18,7),INDEX(Παραδοχές!$C$18:$I$18,MATCH($A6,Παραδοχές!$C$4:$I$4,1))+($A6-INDEX(Παραδοχές!$C$4:$I$4,MATCH($A6,Παραδοχές!$C$4:$I$4,1)))*(INDEX(Παραδοχές!$C$18:$I$18,MATCH($A6,Παραδοχές!$C$4:$I$4,1)+1)-INDEX(Παραδοχές!$C$18:$I$18,MATCH($A6,Παραδοχές!$C$4:$I$4,1)))/(INDEX(Παραδοχές!$C$4:$I$4,MATCH($A6,Παραδοχές!$C$4:$I$4,1)+1)-INDEX(Παραδοχές!$C$4:$I$4,MATCH($A6,Παραδοχές!$C$4:$I$4,1)))))</f>
        <v>0</v>
      </c>
      <c r="P6" s="8">
        <f>Παραδοχές!$K$19*(IF($A6&gt;=Παραδοχές!$I$4,INDEX(Παραδοχές!$C$19:$I$19,7),INDEX(Παραδοχές!$C$19:$I$19,MATCH($A6,Παραδοχές!$C$4:$I$4,1))+($A6-INDEX(Παραδοχές!$C$4:$I$4,MATCH($A6,Παραδοχές!$C$4:$I$4,1)))*(INDEX(Παραδοχές!$C$19:$I$19,MATCH($A6,Παραδοχές!$C$4:$I$4,1)+1)-INDEX(Παραδοχές!$C$19:$I$19,MATCH($A6,Παραδοχές!$C$4:$I$4,1)))/(INDEX(Παραδοχές!$C$4:$I$4,MATCH($A6,Παραδοχές!$C$4:$I$4,1)+1)-INDEX(Παραδοχές!$C$4:$I$4,MATCH($A6,Παραδοχές!$C$4:$I$4,1)))))</f>
        <v>0</v>
      </c>
      <c r="Q6" s="8">
        <f>Παραδοχές!$K$20*(IF($A6&gt;=Παραδοχές!$I$4,INDEX(Παραδοχές!$C$20:$I$20,7),INDEX(Παραδοχές!$C$20:$I$20,MATCH($A6,Παραδοχές!$C$4:$I$4,1))+($A6-INDEX(Παραδοχές!$C$4:$I$4,MATCH($A6,Παραδοχές!$C$4:$I$4,1)))*(INDEX(Παραδοχές!$C$20:$I$20,MATCH($A6,Παραδοχές!$C$4:$I$4,1)+1)-INDEX(Παραδοχές!$C$20:$I$20,MATCH($A6,Παραδοχές!$C$4:$I$4,1)))/(INDEX(Παραδοχές!$C$4:$I$4,MATCH($A6,Παραδοχές!$C$4:$I$4,1)+1)-INDEX(Παραδοχές!$C$4:$I$4,MATCH($A6,Παραδοχές!$C$4:$I$4,1)))))</f>
        <v>0</v>
      </c>
      <c r="R6" s="8">
        <f>Παραδοχές!$K$21*(IF($A6&gt;=Παραδοχές!$I$4,INDEX(Παραδοχές!$C$21:$I$21,7),INDEX(Παραδοχές!$C$21:$I$21,MATCH($A6,Παραδοχές!$C$4:$I$4,1))+($A6-INDEX(Παραδοχές!$C$4:$I$4,MATCH($A6,Παραδοχές!$C$4:$I$4,1)))*(INDEX(Παραδοχές!$C$21:$I$21,MATCH($A6,Παραδοχές!$C$4:$I$4,1)+1)-INDEX(Παραδοχές!$C$21:$I$21,MATCH($A6,Παραδοχές!$C$4:$I$4,1)))/(INDEX(Παραδοχές!$C$4:$I$4,MATCH($A6,Παραδοχές!$C$4:$I$4,1)+1)-INDEX(Παραδοχές!$C$4:$I$4,MATCH($A6,Παραδοχές!$C$4:$I$4,1)))))</f>
        <v>0</v>
      </c>
      <c r="S6" s="8">
        <f>Παραδοχές!$K$22*(IF($A6&gt;=Παραδοχές!$I$4,INDEX(Παραδοχές!$C$22:$I$22,7),INDEX(Παραδοχές!$C$22:$I$22,MATCH($A6,Παραδοχές!$C$4:$I$4,1))+($A6-INDEX(Παραδοχές!$C$4:$I$4,MATCH($A6,Παραδοχές!$C$4:$I$4,1)))*(INDEX(Παραδοχές!$C$22:$I$22,MATCH($A6,Παραδοχές!$C$4:$I$4,1)+1)-INDEX(Παραδοχές!$C$22:$I$22,MATCH($A6,Παραδοχές!$C$4:$I$4,1)))/(INDEX(Παραδοχές!$C$4:$I$4,MATCH($A6,Παραδοχές!$C$4:$I$4,1)+1)-INDEX(Παραδοχές!$C$4:$I$4,MATCH($A6,Παραδοχές!$C$4:$I$4,1)))))</f>
        <v>0</v>
      </c>
      <c r="T6" s="9">
        <f>IF($A6&gt;=Παραδοχές!$I$4,INDEX(Παραδοχές!$C$26:$I$26,7),INDEX(Παραδοχές!$C$26:$I$26,MATCH($A6,Παραδοχές!$C$4:$I$4,1))+($A6-INDEX(Παραδοχές!$C$4:$I$4,MATCH($A6,Παραδοχές!$C$4:$I$4,1)))*(INDEX(Παραδοχές!$C$26:$I$26,MATCH($A6,Παραδοχές!$C$4:$I$4,1)+1)-INDEX(Παραδοχές!$C$26:$I$26,MATCH($A6,Παραδοχές!$C$4:$I$4,1)))/(INDEX(Παραδοχές!$C$4:$I$4,MATCH($A6,Παραδοχές!$C$4:$I$4,1)+1)-INDEX(Παραδοχές!$C$4:$I$4,MATCH($A6,Παραδοχές!$C$4:$I$4,1))))</f>
        <v>2503</v>
      </c>
      <c r="U6" s="9">
        <f>IF($A6&gt;=Παραδοχές!$I$4,INDEX(Παραδοχές!$C$27:$I$27,7),INDEX(Παραδοχές!$C$27:$I$27,MATCH($A6,Παραδοχές!$C$4:$I$4,1))+($A6-INDEX(Παραδοχές!$C$4:$I$4,MATCH($A6,Παραδοχές!$C$4:$I$4,1)))*(INDEX(Παραδοχές!$C$27:$I$27,MATCH($A6,Παραδοχές!$C$4:$I$4,1)+1)-INDEX(Παραδοχές!$C$27:$I$27,MATCH($A6,Παραδοχές!$C$4:$I$4,1)))/(INDEX(Παραδοχές!$C$4:$I$4,MATCH($A6,Παραδοχές!$C$4:$I$4,1)+1)-INDEX(Παραδοχές!$C$4:$I$4,MATCH($A6,Παραδοχές!$C$4:$I$4,1))))</f>
        <v>4830</v>
      </c>
      <c r="V6" s="14">
        <f>IF($A6&gt;=Παραδοχές!$I$4,INDEX(Παραδοχές!$C$28:$I$28,7),INDEX(Παραδοχές!$C$28:$I$28,MATCH($A6,Παραδοχές!$C$4:$I$4,1))+($A6-INDEX(Παραδοχές!$C$4:$I$4,MATCH($A6,Παραδοχές!$C$4:$I$4,1)))*(INDEX(Παραδοχές!$C$28:$I$28,MATCH($A6,Παραδοχές!$C$4:$I$4,1)+1)-INDEX(Παραδοχές!$C$28:$I$28,MATCH($A6,Παραδοχές!$C$4:$I$4,1)))/(INDEX(Παραδοχές!$C$4:$I$4,MATCH($A6,Παραδοχές!$C$4:$I$4,1)+1)-INDEX(Παραδοχές!$C$4:$I$4,MATCH($A6,Παραδοχές!$C$4:$I$4,1))))</f>
        <v>46</v>
      </c>
      <c r="W6" s="15">
        <f>1/POWER(1+Παραδοχές!$C$8,A6-2026)</f>
        <v>0.87144222769857205</v>
      </c>
      <c r="X6" s="8">
        <f>IF($A6&gt;=Παραδοχές!$I$4,INDEX(Παραδοχές!$C$34:$I$34,7),INDEX(Παραδοχές!$C$34:$I$34,MATCH($A6,Παραδοχές!$C$4:$I$4,1))+($A6-INDEX(Παραδοχές!$C$4:$I$4,MATCH($A6,Παραδοχές!$C$4:$I$4,1)))*(INDEX(Παραδοχές!$C$34:$I$34,MATCH($A6,Παραδοχές!$C$4:$I$4,1)+1)-INDEX(Παραδοχές!$C$34:$I$34,MATCH($A6,Παραδοχές!$C$4:$I$4,1)))/(INDEX(Παραδοχές!$C$4:$I$4,MATCH($A6,Παραδοχές!$C$4:$I$4,1)+1)-INDEX(Παραδοχές!$C$4:$I$4,MATCH($A6,Παραδοχές!$C$4:$I$4,1))))</f>
        <v>-0.1</v>
      </c>
      <c r="Y6" s="8">
        <f>IF($A6&gt;=Παραδοχές!$I$4,INDEX(Παραδοχές!$C$35:$I$35,7),INDEX(Παραδοχές!$C$35:$I$35,MATCH($A6,Παραδοχές!$C$4:$I$4,1))+($A6-INDEX(Παραδοχές!$C$4:$I$4,MATCH($A6,Παραδοχές!$C$4:$I$4,1)))*(INDEX(Παραδοχές!$C$35:$I$35,MATCH($A6,Παραδοχές!$C$4:$I$4,1)+1)-INDEX(Παραδοχές!$C$35:$I$35,MATCH($A6,Παραδοχές!$C$4:$I$4,1)))/(INDEX(Παραδοχές!$C$4:$I$4,MATCH($A6,Παραδοχές!$C$4:$I$4,1)+1)-INDEX(Παραδοχές!$C$4:$I$4,MATCH($A6,Παραδοχές!$C$4:$I$4,1))))</f>
        <v>-0.15</v>
      </c>
      <c r="Z6" s="8">
        <f>IF($A6&gt;=Παραδοχές!$I$4,INDEX(Παραδοχές!$C$36:$I$36,7),INDEX(Παραδοχές!$C$36:$I$36,MATCH($A6,Παραδοχές!$C$4:$I$4,1))+($A6-INDEX(Παραδοχές!$C$4:$I$4,MATCH($A6,Παραδοχές!$C$4:$I$4,1)))*(INDEX(Παραδοχές!$C$36:$I$36,MATCH($A6,Παραδοχές!$C$4:$I$4,1)+1)-INDEX(Παραδοχές!$C$36:$I$36,MATCH($A6,Παραδοχές!$C$4:$I$4,1)))/(INDEX(Παραδοχές!$C$4:$I$4,MATCH($A6,Παραδοχές!$C$4:$I$4,1)+1)-INDEX(Παραδοχές!$C$4:$I$4,MATCH($A6,Παραδοχές!$C$4:$I$4,1))))</f>
        <v>-0.3</v>
      </c>
      <c r="AA6" s="8">
        <f>IF($A6&gt;=Παραδοχές!$I$4,INDEX(Παραδοχές!$C$37:$I$37,7),INDEX(Παραδοχές!$C$37:$I$37,MATCH($A6,Παραδοχές!$C$4:$I$4,1))+($A6-INDEX(Παραδοχές!$C$4:$I$4,MATCH($A6,Παραδοχές!$C$4:$I$4,1)))*(INDEX(Παραδοχές!$C$37:$I$37,MATCH($A6,Παραδοχές!$C$4:$I$4,1)+1)-INDEX(Παραδοχές!$C$37:$I$37,MATCH($A6,Παραδοχές!$C$4:$I$4,1)))/(INDEX(Παραδοχές!$C$4:$I$4,MATCH($A6,Παραδοχές!$C$4:$I$4,1)+1)-INDEX(Παραδοχές!$C$4:$I$4,MATCH($A6,Παραδοχές!$C$4:$I$4,1))))</f>
        <v>0</v>
      </c>
      <c r="AB6" s="8">
        <f>IF($A6&gt;=Παραδοχές!$I$4,INDEX(Παραδοχές!$C$38:$I$38,7),INDEX(Παραδοχές!$C$38:$I$38,MATCH($A6,Παραδοχές!$C$4:$I$4,1))+($A6-INDEX(Παραδοχές!$C$4:$I$4,MATCH($A6,Παραδοχές!$C$4:$I$4,1)))*(INDEX(Παραδοχές!$C$38:$I$38,MATCH($A6,Παραδοχές!$C$4:$I$4,1)+1)-INDEX(Παραδοχές!$C$38:$I$38,MATCH($A6,Παραδοχές!$C$4:$I$4,1)))/(INDEX(Παραδοχές!$C$4:$I$4,MATCH($A6,Παραδοχές!$C$4:$I$4,1)+1)-INDEX(Παραδοχές!$C$4:$I$4,MATCH($A6,Παραδοχές!$C$4:$I$4,1))))</f>
        <v>-0.2</v>
      </c>
      <c r="AC6" s="8">
        <f>IF($A6&gt;=Παραδοχές!$I$4,INDEX(Παραδοχές!$C$39:$I$39,7),INDEX(Παραδοχές!$C$39:$I$39,MATCH($A6,Παραδοχές!$C$4:$I$4,1))+($A6-INDEX(Παραδοχές!$C$4:$I$4,MATCH($A6,Παραδοχές!$C$4:$I$4,1)))*(INDEX(Παραδοχές!$C$39:$I$39,MATCH($A6,Παραδοχές!$C$4:$I$4,1)+1)-INDEX(Παραδοχές!$C$39:$I$39,MATCH($A6,Παραδοχές!$C$4:$I$4,1)))/(INDEX(Παραδοχές!$C$4:$I$4,MATCH($A6,Παραδοχές!$C$4:$I$4,1)+1)-INDEX(Παραδοχές!$C$4:$I$4,MATCH($A6,Παραδοχές!$C$4:$I$4,1))))</f>
        <v>-0.15</v>
      </c>
      <c r="AD6" s="8">
        <f>IF($A6&gt;=Παραδοχές!$I$4,INDEX(Παραδοχές!$C$40:$I$40,7),INDEX(Παραδοχές!$C$40:$I$40,MATCH($A6,Παραδοχές!$C$4:$I$4,1))+($A6-INDEX(Παραδοχές!$C$4:$I$4,MATCH($A6,Παραδοχές!$C$4:$I$4,1)))*(INDEX(Παραδοχές!$C$40:$I$40,MATCH($A6,Παραδοχές!$C$4:$I$4,1)+1)-INDEX(Παραδοχές!$C$40:$I$40,MATCH($A6,Παραδοχές!$C$4:$I$4,1)))/(INDEX(Παραδοχές!$C$4:$I$4,MATCH($A6,Παραδοχές!$C$4:$I$4,1)+1)-INDEX(Παραδοχές!$C$4:$I$4,MATCH($A6,Παραδοχές!$C$4:$I$4,1))))</f>
        <v>-0.12</v>
      </c>
      <c r="AE6" s="8">
        <f>IF($A6&gt;=Παραδοχές!$I$4,INDEX(Παραδοχές!$C$41:$I$41,7),INDEX(Παραδοχές!$C$41:$I$41,MATCH($A6,Παραδοχές!$C$4:$I$4,1))+($A6-INDEX(Παραδοχές!$C$4:$I$4,MATCH($A6,Παραδοχές!$C$4:$I$4,1)))*(INDEX(Παραδοχές!$C$41:$I$41,MATCH($A6,Παραδοχές!$C$4:$I$4,1)+1)-INDEX(Παραδοχές!$C$41:$I$41,MATCH($A6,Παραδοχές!$C$4:$I$4,1)))/(INDEX(Παραδοχές!$C$4:$I$4,MATCH($A6,Παραδοχές!$C$4:$I$4,1)+1)-INDEX(Παραδοχές!$C$4:$I$4,MATCH($A6,Παραδοχές!$C$4:$I$4,1))))</f>
        <v>0</v>
      </c>
      <c r="AF6" s="8">
        <f>IF($A6&gt;=Παραδοχές!$I$4,INDEX(Παραδοχές!$C$42:$I$42,7),INDEX(Παραδοχές!$C$42:$I$42,MATCH($A6,Παραδοχές!$C$4:$I$4,1))+($A6-INDEX(Παραδοχές!$C$4:$I$4,MATCH($A6,Παραδοχές!$C$4:$I$4,1)))*(INDEX(Παραδοχές!$C$42:$I$42,MATCH($A6,Παραδοχές!$C$4:$I$4,1)+1)-INDEX(Παραδοχές!$C$42:$I$42,MATCH($A6,Παραδοχές!$C$4:$I$4,1)))/(INDEX(Παραδοχές!$C$4:$I$4,MATCH($A6,Παραδοχές!$C$4:$I$4,1)+1)-INDEX(Παραδοχές!$C$4:$I$4,MATCH($A6,Παραδοχές!$C$4:$I$4,1))))</f>
        <v>0</v>
      </c>
    </row>
    <row r="7" spans="1:32" ht="15" customHeight="1" x14ac:dyDescent="0.25">
      <c r="A7" s="4">
        <v>2031</v>
      </c>
      <c r="B7" s="5">
        <f>IF($A7&gt;=Παραδοχές!$I$4,INDEX(Παραδοχές!$C$5:$I$5,7),INDEX(Παραδοχές!$C$5:$I$5,MATCH($A7,Παραδοχές!$C$4:$I$4,1))+($A7-INDEX(Παραδοχές!$C$4:$I$4,MATCH($A7,Παραδοχές!$C$4:$I$4,1)))*(INDEX(Παραδοχές!$C$5:$I$5,MATCH($A7,Παραδοχές!$C$4:$I$4,1)+1)-INDEX(Παραδοχές!$C$5:$I$5,MATCH($A7,Παραδοχές!$C$4:$I$4,1)))/(INDEX(Παραδοχές!$C$4:$I$4,MATCH($A7,Παραδοχές!$C$4:$I$4,1)+1)-INDEX(Παραδοχές!$C$4:$I$4,MATCH($A7,Παραδοχές!$C$4:$I$4,1))))</f>
        <v>1.24</v>
      </c>
      <c r="C7" s="5">
        <f>IF($A7&gt;=Παραδοχές!$I$4,INDEX(Παραδοχές!$C$6:$I$6,7),INDEX(Παραδοχές!$C$6:$I$6,MATCH($A7,Παραδοχές!$C$4:$I$4,1))+($A7-INDEX(Παραδοχές!$C$4:$I$4,MATCH($A7,Παραδοχές!$C$4:$I$4,1)))*(INDEX(Παραδοχές!$C$6:$I$6,MATCH($A7,Παραδοχές!$C$4:$I$4,1)+1)-INDEX(Παραδοχές!$C$6:$I$6,MATCH($A7,Παραδοχές!$C$4:$I$4,1)))/(INDEX(Παραδοχές!$C$4:$I$4,MATCH($A7,Παραδοχές!$C$4:$I$4,1)+1)-INDEX(Παραδοχές!$C$4:$I$4,MATCH($A7,Παραδοχές!$C$4:$I$4,1))))</f>
        <v>2</v>
      </c>
      <c r="D7" s="6">
        <f t="shared" si="5"/>
        <v>311.451840112274</v>
      </c>
      <c r="E7" s="5">
        <f>CHOOSE(Παραδοχές!$C$15,IF($A7&gt;=Παραδοχές!$I$4,INDEX(Παραδοχές!$C$11:$I$11,7),INDEX(Παραδοχές!$C$11:$I$11,MATCH($A7,Παραδοχές!$C$4:$I$4,1))+($A7-INDEX(Παραδοχές!$C$4:$I$4,MATCH($A7,Παραδοχές!$C$4:$I$4,1)))*(INDEX(Παραδοχές!$C$11:$I$11,MATCH($A7,Παραδοχές!$C$4:$I$4,1)+1)-INDEX(Παραδοχές!$C$11:$I$11,MATCH($A7,Παραδοχές!$C$4:$I$4,1)))/(INDEX(Παραδοχές!$C$4:$I$4,MATCH($A7,Παραδοχές!$C$4:$I$4,1)+1)-INDEX(Παραδοχές!$C$4:$I$4,MATCH($A7,Παραδοχές!$C$4:$I$4,1)))),IF($A7&gt;=Παραδοχές!$I$4,INDEX(Παραδοχές!$C$12:$I$12,7),INDEX(Παραδοχές!$C$12:$I$12,MATCH($A7,Παραδοχές!$C$4:$I$4,1))+($A7-INDEX(Παραδοχές!$C$4:$I$4,MATCH($A7,Παραδοχές!$C$4:$I$4,1)))*(INDEX(Παραδοχές!$C$12:$I$12,MATCH($A7,Παραδοχές!$C$4:$I$4,1)+1)-INDEX(Παραδοχές!$C$12:$I$12,MATCH($A7,Παραδοχές!$C$4:$I$4,1)))/(INDEX(Παραδοχές!$C$4:$I$4,MATCH($A7,Παραδοχές!$C$4:$I$4,1)+1)-INDEX(Παραδοχές!$C$4:$I$4,MATCH($A7,Παραδοχές!$C$4:$I$4,1)))))</f>
        <v>12.2</v>
      </c>
      <c r="F7" s="5">
        <f>SUM(O7:S7)+Παραδοχές!$K$34*(X7+IF($A7&gt;=2027,Παραδοχές!$J$34,0))+Παραδοχές!$K$35*(Y7+IF($A7&gt;=2027,Παραδοχές!$J$35,0))+Παραδοχές!$K$36*(Z7+IF($A7&gt;=2027,Παραδοχές!$J$36,0))+Παραδοχές!$K$37*(AA7+IF($A7&gt;=2027,Παραδοχές!$J$37,0))+Παραδοχές!$K$38*(AB7+IF($A7&gt;=2027,Παραδοχές!$J$38,0))+Παραδοχές!$K$39*(AC7+IF($A7&gt;=2027,Παραδοχές!$J$39,0))+Παραδοχές!$K$40*(AD7+IF($A7&gt;=2027,Παραδοχές!$J$40,0))+Παραδοχές!$K$41*(AE7+IF($A7&gt;=2027,Παραδοχές!$J$41,0))+Παραδοχές!$K$42*(AF7+IF($A7&gt;=2027,Παραδοχές!$J$42,0))</f>
        <v>0</v>
      </c>
      <c r="G7" s="5">
        <f t="shared" si="0"/>
        <v>12.2</v>
      </c>
      <c r="H7" s="5">
        <f>CHOOSE(Παραδοχές!$C$15,IF($A7&gt;=Παραδοχές!$I$4,INDEX(Παραδοχές!$C$13:$I$13,7),INDEX(Παραδοχές!$C$13:$I$13,MATCH($A7,Παραδοχές!$C$4:$I$4,1))+($A7-INDEX(Παραδοχές!$C$4:$I$4,MATCH($A7,Παραδοχές!$C$4:$I$4,1)))*(INDEX(Παραδοχές!$C$13:$I$13,MATCH($A7,Παραδοχές!$C$4:$I$4,1)+1)-INDEX(Παραδοχές!$C$13:$I$13,MATCH($A7,Παραδοχές!$C$4:$I$4,1)))/(INDEX(Παραδοχές!$C$4:$I$4,MATCH($A7,Παραδοχές!$C$4:$I$4,1)+1)-INDEX(Παραδοχές!$C$4:$I$4,MATCH($A7,Παραδοχές!$C$4:$I$4,1)))),IF($A7&gt;=Παραδοχές!$I$4,INDEX(Παραδοχές!$C$14:$I$14,7),INDEX(Παραδοχές!$C$14:$I$14,MATCH($A7,Παραδοχές!$C$4:$I$4,1))+($A7-INDEX(Παραδοχές!$C$4:$I$4,MATCH($A7,Παραδοχές!$C$4:$I$4,1)))*(INDEX(Παραδοχές!$C$14:$I$14,MATCH($A7,Παραδοχές!$C$4:$I$4,1)+1)-INDEX(Παραδοχές!$C$14:$I$14,MATCH($A7,Παραδοχές!$C$4:$I$4,1)))/(INDEX(Παραδοχές!$C$4:$I$4,MATCH($A7,Παραδοχές!$C$4:$I$4,1)+1)-INDEX(Παραδοχές!$C$4:$I$4,MATCH($A7,Παραδοχές!$C$4:$I$4,1)))))</f>
        <v>7.43</v>
      </c>
      <c r="I7" s="5">
        <f t="shared" si="1"/>
        <v>4.7699999999999996</v>
      </c>
      <c r="J7" s="10">
        <f t="shared" si="2"/>
        <v>14.8562527733555</v>
      </c>
      <c r="K7" s="10">
        <f t="shared" si="3"/>
        <v>37.997124493697399</v>
      </c>
      <c r="L7" s="10">
        <f t="shared" si="4"/>
        <v>23.140871720341998</v>
      </c>
      <c r="M7" s="10">
        <f>J7/POWER(1+Παραδοχές!$C$8,A7-2026)</f>
        <v>12.508566195232801</v>
      </c>
      <c r="N7" s="6">
        <f>SUM($M$2:M7)</f>
        <v>73.812366898804299</v>
      </c>
      <c r="O7" s="5">
        <f>Παραδοχές!$K$18*(IF($A7&gt;=Παραδοχές!$I$4,INDEX(Παραδοχές!$C$18:$I$18,7),INDEX(Παραδοχές!$C$18:$I$18,MATCH($A7,Παραδοχές!$C$4:$I$4,1))+($A7-INDEX(Παραδοχές!$C$4:$I$4,MATCH($A7,Παραδοχές!$C$4:$I$4,1)))*(INDEX(Παραδοχές!$C$18:$I$18,MATCH($A7,Παραδοχές!$C$4:$I$4,1)+1)-INDEX(Παραδοχές!$C$18:$I$18,MATCH($A7,Παραδοχές!$C$4:$I$4,1)))/(INDEX(Παραδοχές!$C$4:$I$4,MATCH($A7,Παραδοχές!$C$4:$I$4,1)+1)-INDEX(Παραδοχές!$C$4:$I$4,MATCH($A7,Παραδοχές!$C$4:$I$4,1)))))</f>
        <v>0</v>
      </c>
      <c r="P7" s="5">
        <f>Παραδοχές!$K$19*(IF($A7&gt;=Παραδοχές!$I$4,INDEX(Παραδοχές!$C$19:$I$19,7),INDEX(Παραδοχές!$C$19:$I$19,MATCH($A7,Παραδοχές!$C$4:$I$4,1))+($A7-INDEX(Παραδοχές!$C$4:$I$4,MATCH($A7,Παραδοχές!$C$4:$I$4,1)))*(INDEX(Παραδοχές!$C$19:$I$19,MATCH($A7,Παραδοχές!$C$4:$I$4,1)+1)-INDEX(Παραδοχές!$C$19:$I$19,MATCH($A7,Παραδοχές!$C$4:$I$4,1)))/(INDEX(Παραδοχές!$C$4:$I$4,MATCH($A7,Παραδοχές!$C$4:$I$4,1)+1)-INDEX(Παραδοχές!$C$4:$I$4,MATCH($A7,Παραδοχές!$C$4:$I$4,1)))))</f>
        <v>0</v>
      </c>
      <c r="Q7" s="5">
        <f>Παραδοχές!$K$20*(IF($A7&gt;=Παραδοχές!$I$4,INDEX(Παραδοχές!$C$20:$I$20,7),INDEX(Παραδοχές!$C$20:$I$20,MATCH($A7,Παραδοχές!$C$4:$I$4,1))+($A7-INDEX(Παραδοχές!$C$4:$I$4,MATCH($A7,Παραδοχές!$C$4:$I$4,1)))*(INDEX(Παραδοχές!$C$20:$I$20,MATCH($A7,Παραδοχές!$C$4:$I$4,1)+1)-INDEX(Παραδοχές!$C$20:$I$20,MATCH($A7,Παραδοχές!$C$4:$I$4,1)))/(INDEX(Παραδοχές!$C$4:$I$4,MATCH($A7,Παραδοχές!$C$4:$I$4,1)+1)-INDEX(Παραδοχές!$C$4:$I$4,MATCH($A7,Παραδοχές!$C$4:$I$4,1)))))</f>
        <v>0</v>
      </c>
      <c r="R7" s="5">
        <f>Παραδοχές!$K$21*(IF($A7&gt;=Παραδοχές!$I$4,INDEX(Παραδοχές!$C$21:$I$21,7),INDEX(Παραδοχές!$C$21:$I$21,MATCH($A7,Παραδοχές!$C$4:$I$4,1))+($A7-INDEX(Παραδοχές!$C$4:$I$4,MATCH($A7,Παραδοχές!$C$4:$I$4,1)))*(INDEX(Παραδοχές!$C$21:$I$21,MATCH($A7,Παραδοχές!$C$4:$I$4,1)+1)-INDEX(Παραδοχές!$C$21:$I$21,MATCH($A7,Παραδοχές!$C$4:$I$4,1)))/(INDEX(Παραδοχές!$C$4:$I$4,MATCH($A7,Παραδοχές!$C$4:$I$4,1)+1)-INDEX(Παραδοχές!$C$4:$I$4,MATCH($A7,Παραδοχές!$C$4:$I$4,1)))))</f>
        <v>0</v>
      </c>
      <c r="S7" s="5">
        <f>Παραδοχές!$K$22*(IF($A7&gt;=Παραδοχές!$I$4,INDEX(Παραδοχές!$C$22:$I$22,7),INDEX(Παραδοχές!$C$22:$I$22,MATCH($A7,Παραδοχές!$C$4:$I$4,1))+($A7-INDEX(Παραδοχές!$C$4:$I$4,MATCH($A7,Παραδοχές!$C$4:$I$4,1)))*(INDEX(Παραδοχές!$C$22:$I$22,MATCH($A7,Παραδοχές!$C$4:$I$4,1)+1)-INDEX(Παραδοχές!$C$22:$I$22,MATCH($A7,Παραδοχές!$C$4:$I$4,1)))/(INDEX(Παραδοχές!$C$4:$I$4,MATCH($A7,Παραδοχές!$C$4:$I$4,1)+1)-INDEX(Παραδοχές!$C$4:$I$4,MATCH($A7,Παραδοχές!$C$4:$I$4,1)))))</f>
        <v>0</v>
      </c>
      <c r="T7" s="6">
        <f>IF($A7&gt;=Παραδοχές!$I$4,INDEX(Παραδοχές!$C$26:$I$26,7),INDEX(Παραδοχές!$C$26:$I$26,MATCH($A7,Παραδοχές!$C$4:$I$4,1))+($A7-INDEX(Παραδοχές!$C$4:$I$4,MATCH($A7,Παραδοχές!$C$4:$I$4,1)))*(INDEX(Παραδοχές!$C$26:$I$26,MATCH($A7,Παραδοχές!$C$4:$I$4,1)+1)-INDEX(Παραδοχές!$C$26:$I$26,MATCH($A7,Παραδοχές!$C$4:$I$4,1)))/(INDEX(Παραδοχές!$C$4:$I$4,MATCH($A7,Παραδοχές!$C$4:$I$4,1)+1)-INDEX(Παραδοχές!$C$4:$I$4,MATCH($A7,Παραδοχές!$C$4:$I$4,1))))</f>
        <v>2529.1999999999998</v>
      </c>
      <c r="U7" s="6">
        <f>IF($A7&gt;=Παραδοχές!$I$4,INDEX(Παραδοχές!$C$27:$I$27,7),INDEX(Παραδοχές!$C$27:$I$27,MATCH($A7,Παραδοχές!$C$4:$I$4,1))+($A7-INDEX(Παραδοχές!$C$4:$I$4,MATCH($A7,Παραδοχές!$C$4:$I$4,1)))*(INDEX(Παραδοχές!$C$27:$I$27,MATCH($A7,Παραδοχές!$C$4:$I$4,1)+1)-INDEX(Παραδοχές!$C$27:$I$27,MATCH($A7,Παραδοχές!$C$4:$I$4,1)))/(INDEX(Παραδοχές!$C$4:$I$4,MATCH($A7,Παραδοχές!$C$4:$I$4,1)+1)-INDEX(Παραδοχές!$C$4:$I$4,MATCH($A7,Παραδοχές!$C$4:$I$4,1))))</f>
        <v>4791</v>
      </c>
      <c r="V7" s="12">
        <f>IF($A7&gt;=Παραδοχές!$I$4,INDEX(Παραδοχές!$C$28:$I$28,7),INDEX(Παραδοχές!$C$28:$I$28,MATCH($A7,Παραδοχές!$C$4:$I$4,1))+($A7-INDEX(Παραδοχές!$C$4:$I$4,MATCH($A7,Παραδοχές!$C$4:$I$4,1)))*(INDEX(Παραδοχές!$C$28:$I$28,MATCH($A7,Παραδοχές!$C$4:$I$4,1)+1)-INDEX(Παραδοχές!$C$28:$I$28,MATCH($A7,Παραδοχές!$C$4:$I$4,1)))/(INDEX(Παραδοχές!$C$4:$I$4,MATCH($A7,Παραδοχές!$C$4:$I$4,1)+1)-INDEX(Παραδοχές!$C$4:$I$4,MATCH($A7,Παραδοχές!$C$4:$I$4,1))))</f>
        <v>47.46</v>
      </c>
      <c r="W7" s="13">
        <f>1/POWER(1+Παραδοχές!$C$8,A7-2026)</f>
        <v>0.84197316685852397</v>
      </c>
      <c r="X7" s="5">
        <f>IF($A7&gt;=Παραδοχές!$I$4,INDEX(Παραδοχές!$C$34:$I$34,7),INDEX(Παραδοχές!$C$34:$I$34,MATCH($A7,Παραδοχές!$C$4:$I$4,1))+($A7-INDEX(Παραδοχές!$C$4:$I$4,MATCH($A7,Παραδοχές!$C$4:$I$4,1)))*(INDEX(Παραδοχές!$C$34:$I$34,MATCH($A7,Παραδοχές!$C$4:$I$4,1)+1)-INDEX(Παραδοχές!$C$34:$I$34,MATCH($A7,Παραδοχές!$C$4:$I$4,1)))/(INDEX(Παραδοχές!$C$4:$I$4,MATCH($A7,Παραδοχές!$C$4:$I$4,1)+1)-INDEX(Παραδοχές!$C$4:$I$4,MATCH($A7,Παραδοχές!$C$4:$I$4,1))))</f>
        <v>-0.12</v>
      </c>
      <c r="Y7" s="5">
        <f>IF($A7&gt;=Παραδοχές!$I$4,INDEX(Παραδοχές!$C$35:$I$35,7),INDEX(Παραδοχές!$C$35:$I$35,MATCH($A7,Παραδοχές!$C$4:$I$4,1))+($A7-INDEX(Παραδοχές!$C$4:$I$4,MATCH($A7,Παραδοχές!$C$4:$I$4,1)))*(INDEX(Παραδοχές!$C$35:$I$35,MATCH($A7,Παραδοχές!$C$4:$I$4,1)+1)-INDEX(Παραδοχές!$C$35:$I$35,MATCH($A7,Παραδοχές!$C$4:$I$4,1)))/(INDEX(Παραδοχές!$C$4:$I$4,MATCH($A7,Παραδοχές!$C$4:$I$4,1)+1)-INDEX(Παραδοχές!$C$4:$I$4,MATCH($A7,Παραδοχές!$C$4:$I$4,1))))</f>
        <v>-0.17499999999999999</v>
      </c>
      <c r="Z7" s="5">
        <f>IF($A7&gt;=Παραδοχές!$I$4,INDEX(Παραδοχές!$C$36:$I$36,7),INDEX(Παραδοχές!$C$36:$I$36,MATCH($A7,Παραδοχές!$C$4:$I$4,1))+($A7-INDEX(Παραδοχές!$C$4:$I$4,MATCH($A7,Παραδοχές!$C$4:$I$4,1)))*(INDEX(Παραδοχές!$C$36:$I$36,MATCH($A7,Παραδοχές!$C$4:$I$4,1)+1)-INDEX(Παραδοχές!$C$36:$I$36,MATCH($A7,Παραδοχές!$C$4:$I$4,1)))/(INDEX(Παραδοχές!$C$4:$I$4,MATCH($A7,Παραδοχές!$C$4:$I$4,1)+1)-INDEX(Παραδοχές!$C$4:$I$4,MATCH($A7,Παραδοχές!$C$4:$I$4,1))))</f>
        <v>-0.32</v>
      </c>
      <c r="AA7" s="5">
        <f>IF($A7&gt;=Παραδοχές!$I$4,INDEX(Παραδοχές!$C$37:$I$37,7),INDEX(Παραδοχές!$C$37:$I$37,MATCH($A7,Παραδοχές!$C$4:$I$4,1))+($A7-INDEX(Παραδοχές!$C$4:$I$4,MATCH($A7,Παραδοχές!$C$4:$I$4,1)))*(INDEX(Παραδοχές!$C$37:$I$37,MATCH($A7,Παραδοχές!$C$4:$I$4,1)+1)-INDEX(Παραδοχές!$C$37:$I$37,MATCH($A7,Παραδοχές!$C$4:$I$4,1)))/(INDEX(Παραδοχές!$C$4:$I$4,MATCH($A7,Παραδοχές!$C$4:$I$4,1)+1)-INDEX(Παραδοχές!$C$4:$I$4,MATCH($A7,Παραδοχές!$C$4:$I$4,1))))</f>
        <v>-0.01</v>
      </c>
      <c r="AB7" s="5">
        <f>IF($A7&gt;=Παραδοχές!$I$4,INDEX(Παραδοχές!$C$38:$I$38,7),INDEX(Παραδοχές!$C$38:$I$38,MATCH($A7,Παραδοχές!$C$4:$I$4,1))+($A7-INDEX(Παραδοχές!$C$4:$I$4,MATCH($A7,Παραδοχές!$C$4:$I$4,1)))*(INDEX(Παραδοχές!$C$38:$I$38,MATCH($A7,Παραδοχές!$C$4:$I$4,1)+1)-INDEX(Παραδοχές!$C$38:$I$38,MATCH($A7,Παραδοχές!$C$4:$I$4,1)))/(INDEX(Παραδοχές!$C$4:$I$4,MATCH($A7,Παραδοχές!$C$4:$I$4,1)+1)-INDEX(Παραδοχές!$C$4:$I$4,MATCH($A7,Παραδοχές!$C$4:$I$4,1))))</f>
        <v>-0.2</v>
      </c>
      <c r="AC7" s="5">
        <f>IF($A7&gt;=Παραδοχές!$I$4,INDEX(Παραδοχές!$C$39:$I$39,7),INDEX(Παραδοχές!$C$39:$I$39,MATCH($A7,Παραδοχές!$C$4:$I$4,1))+($A7-INDEX(Παραδοχές!$C$4:$I$4,MATCH($A7,Παραδοχές!$C$4:$I$4,1)))*(INDEX(Παραδοχές!$C$39:$I$39,MATCH($A7,Παραδοχές!$C$4:$I$4,1)+1)-INDEX(Παραδοχές!$C$39:$I$39,MATCH($A7,Παραδοχές!$C$4:$I$4,1)))/(INDEX(Παραδοχές!$C$4:$I$4,MATCH($A7,Παραδοχές!$C$4:$I$4,1)+1)-INDEX(Παραδοχές!$C$4:$I$4,MATCH($A7,Παραδοχές!$C$4:$I$4,1))))</f>
        <v>-0.15</v>
      </c>
      <c r="AD7" s="5">
        <f>IF($A7&gt;=Παραδοχές!$I$4,INDEX(Παραδοχές!$C$40:$I$40,7),INDEX(Παραδοχές!$C$40:$I$40,MATCH($A7,Παραδοχές!$C$4:$I$4,1))+($A7-INDEX(Παραδοχές!$C$4:$I$4,MATCH($A7,Παραδοχές!$C$4:$I$4,1)))*(INDEX(Παραδοχές!$C$40:$I$40,MATCH($A7,Παραδοχές!$C$4:$I$4,1)+1)-INDEX(Παραδοχές!$C$40:$I$40,MATCH($A7,Παραδοχές!$C$4:$I$4,1)))/(INDEX(Παραδοχές!$C$4:$I$4,MATCH($A7,Παραδοχές!$C$4:$I$4,1)+1)-INDEX(Παραδοχές!$C$4:$I$4,MATCH($A7,Παραδοχές!$C$4:$I$4,1))))</f>
        <v>-0.12</v>
      </c>
      <c r="AE7" s="5">
        <f>IF($A7&gt;=Παραδοχές!$I$4,INDEX(Παραδοχές!$C$41:$I$41,7),INDEX(Παραδοχές!$C$41:$I$41,MATCH($A7,Παραδοχές!$C$4:$I$4,1))+($A7-INDEX(Παραδοχές!$C$4:$I$4,MATCH($A7,Παραδοχές!$C$4:$I$4,1)))*(INDEX(Παραδοχές!$C$41:$I$41,MATCH($A7,Παραδοχές!$C$4:$I$4,1)+1)-INDEX(Παραδοχές!$C$41:$I$41,MATCH($A7,Παραδοχές!$C$4:$I$4,1)))/(INDEX(Παραδοχές!$C$4:$I$4,MATCH($A7,Παραδοχές!$C$4:$I$4,1)+1)-INDEX(Παραδοχές!$C$4:$I$4,MATCH($A7,Παραδοχές!$C$4:$I$4,1))))</f>
        <v>0</v>
      </c>
      <c r="AF7" s="5">
        <f>IF($A7&gt;=Παραδοχές!$I$4,INDEX(Παραδοχές!$C$42:$I$42,7),INDEX(Παραδοχές!$C$42:$I$42,MATCH($A7,Παραδοχές!$C$4:$I$4,1))+($A7-INDEX(Παραδοχές!$C$4:$I$4,MATCH($A7,Παραδοχές!$C$4:$I$4,1)))*(INDEX(Παραδοχές!$C$42:$I$42,MATCH($A7,Παραδοχές!$C$4:$I$4,1)+1)-INDEX(Παραδοχές!$C$42:$I$42,MATCH($A7,Παραδοχές!$C$4:$I$4,1)))/(INDEX(Παραδοχές!$C$4:$I$4,MATCH($A7,Παραδοχές!$C$4:$I$4,1)+1)-INDEX(Παραδοχές!$C$4:$I$4,MATCH($A7,Παραδοχές!$C$4:$I$4,1))))</f>
        <v>0</v>
      </c>
    </row>
    <row r="8" spans="1:32" ht="15" customHeight="1" x14ac:dyDescent="0.25">
      <c r="A8" s="4">
        <v>2032</v>
      </c>
      <c r="B8" s="5">
        <f>IF($A8&gt;=Παραδοχές!$I$4,INDEX(Παραδοχές!$C$5:$I$5,7),INDEX(Παραδοχές!$C$5:$I$5,MATCH($A8,Παραδοχές!$C$4:$I$4,1))+($A8-INDEX(Παραδοχές!$C$4:$I$4,MATCH($A8,Παραδοχές!$C$4:$I$4,1)))*(INDEX(Παραδοχές!$C$5:$I$5,MATCH($A8,Παραδοχές!$C$4:$I$4,1)+1)-INDEX(Παραδοχές!$C$5:$I$5,MATCH($A8,Παραδοχές!$C$4:$I$4,1)))/(INDEX(Παραδοχές!$C$4:$I$4,MATCH($A8,Παραδοχές!$C$4:$I$4,1)+1)-INDEX(Παραδοχές!$C$4:$I$4,MATCH($A8,Παραδοχές!$C$4:$I$4,1))))</f>
        <v>1.18</v>
      </c>
      <c r="C8" s="5">
        <f>IF($A8&gt;=Παραδοχές!$I$4,INDEX(Παραδοχές!$C$6:$I$6,7),INDEX(Παραδοχές!$C$6:$I$6,MATCH($A8,Παραδοχές!$C$4:$I$4,1))+($A8-INDEX(Παραδοχές!$C$4:$I$4,MATCH($A8,Παραδοχές!$C$4:$I$4,1)))*(INDEX(Παραδοχές!$C$6:$I$6,MATCH($A8,Παραδοχές!$C$4:$I$4,1)+1)-INDEX(Παραδοχές!$C$6:$I$6,MATCH($A8,Παραδοχές!$C$4:$I$4,1)))/(INDEX(Παραδοχές!$C$4:$I$4,MATCH($A8,Παραδοχές!$C$4:$I$4,1)+1)-INDEX(Παραδοχές!$C$4:$I$4,MATCH($A8,Παραδοχές!$C$4:$I$4,1))))</f>
        <v>2</v>
      </c>
      <c r="D8" s="6">
        <f t="shared" si="5"/>
        <v>321.35600862784401</v>
      </c>
      <c r="E8" s="5">
        <f>CHOOSE(Παραδοχές!$C$15,IF($A8&gt;=Παραδοχές!$I$4,INDEX(Παραδοχές!$C$11:$I$11,7),INDEX(Παραδοχές!$C$11:$I$11,MATCH($A8,Παραδοχές!$C$4:$I$4,1))+($A8-INDEX(Παραδοχές!$C$4:$I$4,MATCH($A8,Παραδοχές!$C$4:$I$4,1)))*(INDEX(Παραδοχές!$C$11:$I$11,MATCH($A8,Παραδοχές!$C$4:$I$4,1)+1)-INDEX(Παραδοχές!$C$11:$I$11,MATCH($A8,Παραδοχές!$C$4:$I$4,1)))/(INDEX(Παραδοχές!$C$4:$I$4,MATCH($A8,Παραδοχές!$C$4:$I$4,1)+1)-INDEX(Παραδοχές!$C$4:$I$4,MATCH($A8,Παραδοχές!$C$4:$I$4,1)))),IF($A8&gt;=Παραδοχές!$I$4,INDEX(Παραδοχές!$C$12:$I$12,7),INDEX(Παραδοχές!$C$12:$I$12,MATCH($A8,Παραδοχές!$C$4:$I$4,1))+($A8-INDEX(Παραδοχές!$C$4:$I$4,MATCH($A8,Παραδοχές!$C$4:$I$4,1)))*(INDEX(Παραδοχές!$C$12:$I$12,MATCH($A8,Παραδοχές!$C$4:$I$4,1)+1)-INDEX(Παραδοχές!$C$12:$I$12,MATCH($A8,Παραδοχές!$C$4:$I$4,1)))/(INDEX(Παραδοχές!$C$4:$I$4,MATCH($A8,Παραδοχές!$C$4:$I$4,1)+1)-INDEX(Παραδοχές!$C$4:$I$4,MATCH($A8,Παραδοχές!$C$4:$I$4,1)))))</f>
        <v>12.3</v>
      </c>
      <c r="F8" s="5">
        <f>SUM(O8:S8)+Παραδοχές!$K$34*(X8+IF($A8&gt;=2027,Παραδοχές!$J$34,0))+Παραδοχές!$K$35*(Y8+IF($A8&gt;=2027,Παραδοχές!$J$35,0))+Παραδοχές!$K$36*(Z8+IF($A8&gt;=2027,Παραδοχές!$J$36,0))+Παραδοχές!$K$37*(AA8+IF($A8&gt;=2027,Παραδοχές!$J$37,0))+Παραδοχές!$K$38*(AB8+IF($A8&gt;=2027,Παραδοχές!$J$38,0))+Παραδοχές!$K$39*(AC8+IF($A8&gt;=2027,Παραδοχές!$J$39,0))+Παραδοχές!$K$40*(AD8+IF($A8&gt;=2027,Παραδοχές!$J$40,0))+Παραδοχές!$K$41*(AE8+IF($A8&gt;=2027,Παραδοχές!$J$41,0))+Παραδοχές!$K$42*(AF8+IF($A8&gt;=2027,Παραδοχές!$J$42,0))</f>
        <v>0</v>
      </c>
      <c r="G8" s="5">
        <f t="shared" si="0"/>
        <v>12.3</v>
      </c>
      <c r="H8" s="5">
        <f>CHOOSE(Παραδοχές!$C$15,IF($A8&gt;=Παραδοχές!$I$4,INDEX(Παραδοχές!$C$13:$I$13,7),INDEX(Παραδοχές!$C$13:$I$13,MATCH($A8,Παραδοχές!$C$4:$I$4,1))+($A8-INDEX(Παραδοχές!$C$4:$I$4,MATCH($A8,Παραδοχές!$C$4:$I$4,1)))*(INDEX(Παραδοχές!$C$13:$I$13,MATCH($A8,Παραδοχές!$C$4:$I$4,1)+1)-INDEX(Παραδοχές!$C$13:$I$13,MATCH($A8,Παραδοχές!$C$4:$I$4,1)))/(INDEX(Παραδοχές!$C$4:$I$4,MATCH($A8,Παραδοχές!$C$4:$I$4,1)+1)-INDEX(Παραδοχές!$C$4:$I$4,MATCH($A8,Παραδοχές!$C$4:$I$4,1)))),IF($A8&gt;=Παραδοχές!$I$4,INDEX(Παραδοχές!$C$14:$I$14,7),INDEX(Παραδοχές!$C$14:$I$14,MATCH($A8,Παραδοχές!$C$4:$I$4,1))+($A8-INDEX(Παραδοχές!$C$4:$I$4,MATCH($A8,Παραδοχές!$C$4:$I$4,1)))*(INDEX(Παραδοχές!$C$14:$I$14,MATCH($A8,Παραδοχές!$C$4:$I$4,1)+1)-INDEX(Παραδοχές!$C$14:$I$14,MATCH($A8,Παραδοχές!$C$4:$I$4,1)))/(INDEX(Παραδοχές!$C$4:$I$4,MATCH($A8,Παραδοχές!$C$4:$I$4,1)+1)-INDEX(Παραδοχές!$C$4:$I$4,MATCH($A8,Παραδοχές!$C$4:$I$4,1)))))</f>
        <v>7.41</v>
      </c>
      <c r="I8" s="5">
        <f t="shared" si="1"/>
        <v>4.8899999999999997</v>
      </c>
      <c r="J8" s="10">
        <f t="shared" si="2"/>
        <v>15.7143088219016</v>
      </c>
      <c r="K8" s="10">
        <f t="shared" si="3"/>
        <v>39.526789061224903</v>
      </c>
      <c r="L8" s="10">
        <f t="shared" si="4"/>
        <v>23.8124802393233</v>
      </c>
      <c r="M8" s="10">
        <f>J8/POWER(1+Παραδοχές!$C$8,A8-2026)</f>
        <v>12.7836003514679</v>
      </c>
      <c r="N8" s="6">
        <f>SUM($M$2:M8)</f>
        <v>86.595967250272295</v>
      </c>
      <c r="O8" s="5">
        <f>Παραδοχές!$K$18*(IF($A8&gt;=Παραδοχές!$I$4,INDEX(Παραδοχές!$C$18:$I$18,7),INDEX(Παραδοχές!$C$18:$I$18,MATCH($A8,Παραδοχές!$C$4:$I$4,1))+($A8-INDEX(Παραδοχές!$C$4:$I$4,MATCH($A8,Παραδοχές!$C$4:$I$4,1)))*(INDEX(Παραδοχές!$C$18:$I$18,MATCH($A8,Παραδοχές!$C$4:$I$4,1)+1)-INDEX(Παραδοχές!$C$18:$I$18,MATCH($A8,Παραδοχές!$C$4:$I$4,1)))/(INDEX(Παραδοχές!$C$4:$I$4,MATCH($A8,Παραδοχές!$C$4:$I$4,1)+1)-INDEX(Παραδοχές!$C$4:$I$4,MATCH($A8,Παραδοχές!$C$4:$I$4,1)))))</f>
        <v>0</v>
      </c>
      <c r="P8" s="5">
        <f>Παραδοχές!$K$19*(IF($A8&gt;=Παραδοχές!$I$4,INDEX(Παραδοχές!$C$19:$I$19,7),INDEX(Παραδοχές!$C$19:$I$19,MATCH($A8,Παραδοχές!$C$4:$I$4,1))+($A8-INDEX(Παραδοχές!$C$4:$I$4,MATCH($A8,Παραδοχές!$C$4:$I$4,1)))*(INDEX(Παραδοχές!$C$19:$I$19,MATCH($A8,Παραδοχές!$C$4:$I$4,1)+1)-INDEX(Παραδοχές!$C$19:$I$19,MATCH($A8,Παραδοχές!$C$4:$I$4,1)))/(INDEX(Παραδοχές!$C$4:$I$4,MATCH($A8,Παραδοχές!$C$4:$I$4,1)+1)-INDEX(Παραδοχές!$C$4:$I$4,MATCH($A8,Παραδοχές!$C$4:$I$4,1)))))</f>
        <v>0</v>
      </c>
      <c r="Q8" s="5">
        <f>Παραδοχές!$K$20*(IF($A8&gt;=Παραδοχές!$I$4,INDEX(Παραδοχές!$C$20:$I$20,7),INDEX(Παραδοχές!$C$20:$I$20,MATCH($A8,Παραδοχές!$C$4:$I$4,1))+($A8-INDEX(Παραδοχές!$C$4:$I$4,MATCH($A8,Παραδοχές!$C$4:$I$4,1)))*(INDEX(Παραδοχές!$C$20:$I$20,MATCH($A8,Παραδοχές!$C$4:$I$4,1)+1)-INDEX(Παραδοχές!$C$20:$I$20,MATCH($A8,Παραδοχές!$C$4:$I$4,1)))/(INDEX(Παραδοχές!$C$4:$I$4,MATCH($A8,Παραδοχές!$C$4:$I$4,1)+1)-INDEX(Παραδοχές!$C$4:$I$4,MATCH($A8,Παραδοχές!$C$4:$I$4,1)))))</f>
        <v>0</v>
      </c>
      <c r="R8" s="5">
        <f>Παραδοχές!$K$21*(IF($A8&gt;=Παραδοχές!$I$4,INDEX(Παραδοχές!$C$21:$I$21,7),INDEX(Παραδοχές!$C$21:$I$21,MATCH($A8,Παραδοχές!$C$4:$I$4,1))+($A8-INDEX(Παραδοχές!$C$4:$I$4,MATCH($A8,Παραδοχές!$C$4:$I$4,1)))*(INDEX(Παραδοχές!$C$21:$I$21,MATCH($A8,Παραδοχές!$C$4:$I$4,1)+1)-INDEX(Παραδοχές!$C$21:$I$21,MATCH($A8,Παραδοχές!$C$4:$I$4,1)))/(INDEX(Παραδοχές!$C$4:$I$4,MATCH($A8,Παραδοχές!$C$4:$I$4,1)+1)-INDEX(Παραδοχές!$C$4:$I$4,MATCH($A8,Παραδοχές!$C$4:$I$4,1)))))</f>
        <v>0</v>
      </c>
      <c r="S8" s="5">
        <f>Παραδοχές!$K$22*(IF($A8&gt;=Παραδοχές!$I$4,INDEX(Παραδοχές!$C$22:$I$22,7),INDEX(Παραδοχές!$C$22:$I$22,MATCH($A8,Παραδοχές!$C$4:$I$4,1))+($A8-INDEX(Παραδοχές!$C$4:$I$4,MATCH($A8,Παραδοχές!$C$4:$I$4,1)))*(INDEX(Παραδοχές!$C$22:$I$22,MATCH($A8,Παραδοχές!$C$4:$I$4,1)+1)-INDEX(Παραδοχές!$C$22:$I$22,MATCH($A8,Παραδοχές!$C$4:$I$4,1)))/(INDEX(Παραδοχές!$C$4:$I$4,MATCH($A8,Παραδοχές!$C$4:$I$4,1)+1)-INDEX(Παραδοχές!$C$4:$I$4,MATCH($A8,Παραδοχές!$C$4:$I$4,1)))))</f>
        <v>0</v>
      </c>
      <c r="T8" s="6">
        <f>IF($A8&gt;=Παραδοχές!$I$4,INDEX(Παραδοχές!$C$26:$I$26,7),INDEX(Παραδοχές!$C$26:$I$26,MATCH($A8,Παραδοχές!$C$4:$I$4,1))+($A8-INDEX(Παραδοχές!$C$4:$I$4,MATCH($A8,Παραδοχές!$C$4:$I$4,1)))*(INDEX(Παραδοχές!$C$26:$I$26,MATCH($A8,Παραδοχές!$C$4:$I$4,1)+1)-INDEX(Παραδοχές!$C$26:$I$26,MATCH($A8,Παραδοχές!$C$4:$I$4,1)))/(INDEX(Παραδοχές!$C$4:$I$4,MATCH($A8,Παραδοχές!$C$4:$I$4,1)+1)-INDEX(Παραδοχές!$C$4:$I$4,MATCH($A8,Παραδοχές!$C$4:$I$4,1))))</f>
        <v>2555.4</v>
      </c>
      <c r="U8" s="6">
        <f>IF($A8&gt;=Παραδοχές!$I$4,INDEX(Παραδοχές!$C$27:$I$27,7),INDEX(Παραδοχές!$C$27:$I$27,MATCH($A8,Παραδοχές!$C$4:$I$4,1))+($A8-INDEX(Παραδοχές!$C$4:$I$4,MATCH($A8,Παραδοχές!$C$4:$I$4,1)))*(INDEX(Παραδοχές!$C$27:$I$27,MATCH($A8,Παραδοχές!$C$4:$I$4,1)+1)-INDEX(Παραδοχές!$C$27:$I$27,MATCH($A8,Παραδοχές!$C$4:$I$4,1)))/(INDEX(Παραδοχές!$C$4:$I$4,MATCH($A8,Παραδοχές!$C$4:$I$4,1)+1)-INDEX(Παραδοχές!$C$4:$I$4,MATCH($A8,Παραδοχές!$C$4:$I$4,1))))</f>
        <v>4752</v>
      </c>
      <c r="V8" s="12">
        <f>IF($A8&gt;=Παραδοχές!$I$4,INDEX(Παραδοχές!$C$28:$I$28,7),INDEX(Παραδοχές!$C$28:$I$28,MATCH($A8,Παραδοχές!$C$4:$I$4,1))+($A8-INDEX(Παραδοχές!$C$4:$I$4,MATCH($A8,Παραδοχές!$C$4:$I$4,1)))*(INDEX(Παραδοχές!$C$28:$I$28,MATCH($A8,Παραδοχές!$C$4:$I$4,1)+1)-INDEX(Παραδοχές!$C$28:$I$28,MATCH($A8,Παραδοχές!$C$4:$I$4,1)))/(INDEX(Παραδοχές!$C$4:$I$4,MATCH($A8,Παραδοχές!$C$4:$I$4,1)+1)-INDEX(Παραδοχές!$C$4:$I$4,MATCH($A8,Παραδοχές!$C$4:$I$4,1))))</f>
        <v>48.92</v>
      </c>
      <c r="W8" s="13">
        <f>1/POWER(1+Παραδοχές!$C$8,A8-2026)</f>
        <v>0.81350064430775304</v>
      </c>
      <c r="X8" s="5">
        <f>IF($A8&gt;=Παραδοχές!$I$4,INDEX(Παραδοχές!$C$34:$I$34,7),INDEX(Παραδοχές!$C$34:$I$34,MATCH($A8,Παραδοχές!$C$4:$I$4,1))+($A8-INDEX(Παραδοχές!$C$4:$I$4,MATCH($A8,Παραδοχές!$C$4:$I$4,1)))*(INDEX(Παραδοχές!$C$34:$I$34,MATCH($A8,Παραδοχές!$C$4:$I$4,1)+1)-INDEX(Παραδοχές!$C$34:$I$34,MATCH($A8,Παραδοχές!$C$4:$I$4,1)))/(INDEX(Παραδοχές!$C$4:$I$4,MATCH($A8,Παραδοχές!$C$4:$I$4,1)+1)-INDEX(Παραδοχές!$C$4:$I$4,MATCH($A8,Παραδοχές!$C$4:$I$4,1))))</f>
        <v>-0.14000000000000001</v>
      </c>
      <c r="Y8" s="5">
        <f>IF($A8&gt;=Παραδοχές!$I$4,INDEX(Παραδοχές!$C$35:$I$35,7),INDEX(Παραδοχές!$C$35:$I$35,MATCH($A8,Παραδοχές!$C$4:$I$4,1))+($A8-INDEX(Παραδοχές!$C$4:$I$4,MATCH($A8,Παραδοχές!$C$4:$I$4,1)))*(INDEX(Παραδοχές!$C$35:$I$35,MATCH($A8,Παραδοχές!$C$4:$I$4,1)+1)-INDEX(Παραδοχές!$C$35:$I$35,MATCH($A8,Παραδοχές!$C$4:$I$4,1)))/(INDEX(Παραδοχές!$C$4:$I$4,MATCH($A8,Παραδοχές!$C$4:$I$4,1)+1)-INDEX(Παραδοχές!$C$4:$I$4,MATCH($A8,Παραδοχές!$C$4:$I$4,1))))</f>
        <v>-0.2</v>
      </c>
      <c r="Z8" s="5">
        <f>IF($A8&gt;=Παραδοχές!$I$4,INDEX(Παραδοχές!$C$36:$I$36,7),INDEX(Παραδοχές!$C$36:$I$36,MATCH($A8,Παραδοχές!$C$4:$I$4,1))+($A8-INDEX(Παραδοχές!$C$4:$I$4,MATCH($A8,Παραδοχές!$C$4:$I$4,1)))*(INDEX(Παραδοχές!$C$36:$I$36,MATCH($A8,Παραδοχές!$C$4:$I$4,1)+1)-INDEX(Παραδοχές!$C$36:$I$36,MATCH($A8,Παραδοχές!$C$4:$I$4,1)))/(INDEX(Παραδοχές!$C$4:$I$4,MATCH($A8,Παραδοχές!$C$4:$I$4,1)+1)-INDEX(Παραδοχές!$C$4:$I$4,MATCH($A8,Παραδοχές!$C$4:$I$4,1))))</f>
        <v>-0.34</v>
      </c>
      <c r="AA8" s="5">
        <f>IF($A8&gt;=Παραδοχές!$I$4,INDEX(Παραδοχές!$C$37:$I$37,7),INDEX(Παραδοχές!$C$37:$I$37,MATCH($A8,Παραδοχές!$C$4:$I$4,1))+($A8-INDEX(Παραδοχές!$C$4:$I$4,MATCH($A8,Παραδοχές!$C$4:$I$4,1)))*(INDEX(Παραδοχές!$C$37:$I$37,MATCH($A8,Παραδοχές!$C$4:$I$4,1)+1)-INDEX(Παραδοχές!$C$37:$I$37,MATCH($A8,Παραδοχές!$C$4:$I$4,1)))/(INDEX(Παραδοχές!$C$4:$I$4,MATCH($A8,Παραδοχές!$C$4:$I$4,1)+1)-INDEX(Παραδοχές!$C$4:$I$4,MATCH($A8,Παραδοχές!$C$4:$I$4,1))))</f>
        <v>-0.02</v>
      </c>
      <c r="AB8" s="5">
        <f>IF($A8&gt;=Παραδοχές!$I$4,INDEX(Παραδοχές!$C$38:$I$38,7),INDEX(Παραδοχές!$C$38:$I$38,MATCH($A8,Παραδοχές!$C$4:$I$4,1))+($A8-INDEX(Παραδοχές!$C$4:$I$4,MATCH($A8,Παραδοχές!$C$4:$I$4,1)))*(INDEX(Παραδοχές!$C$38:$I$38,MATCH($A8,Παραδοχές!$C$4:$I$4,1)+1)-INDEX(Παραδοχές!$C$38:$I$38,MATCH($A8,Παραδοχές!$C$4:$I$4,1)))/(INDEX(Παραδοχές!$C$4:$I$4,MATCH($A8,Παραδοχές!$C$4:$I$4,1)+1)-INDEX(Παραδοχές!$C$4:$I$4,MATCH($A8,Παραδοχές!$C$4:$I$4,1))))</f>
        <v>-0.2</v>
      </c>
      <c r="AC8" s="5">
        <f>IF($A8&gt;=Παραδοχές!$I$4,INDEX(Παραδοχές!$C$39:$I$39,7),INDEX(Παραδοχές!$C$39:$I$39,MATCH($A8,Παραδοχές!$C$4:$I$4,1))+($A8-INDEX(Παραδοχές!$C$4:$I$4,MATCH($A8,Παραδοχές!$C$4:$I$4,1)))*(INDEX(Παραδοχές!$C$39:$I$39,MATCH($A8,Παραδοχές!$C$4:$I$4,1)+1)-INDEX(Παραδοχές!$C$39:$I$39,MATCH($A8,Παραδοχές!$C$4:$I$4,1)))/(INDEX(Παραδοχές!$C$4:$I$4,MATCH($A8,Παραδοχές!$C$4:$I$4,1)+1)-INDEX(Παραδοχές!$C$4:$I$4,MATCH($A8,Παραδοχές!$C$4:$I$4,1))))</f>
        <v>-0.15</v>
      </c>
      <c r="AD8" s="5">
        <f>IF($A8&gt;=Παραδοχές!$I$4,INDEX(Παραδοχές!$C$40:$I$40,7),INDEX(Παραδοχές!$C$40:$I$40,MATCH($A8,Παραδοχές!$C$4:$I$4,1))+($A8-INDEX(Παραδοχές!$C$4:$I$4,MATCH($A8,Παραδοχές!$C$4:$I$4,1)))*(INDEX(Παραδοχές!$C$40:$I$40,MATCH($A8,Παραδοχές!$C$4:$I$4,1)+1)-INDEX(Παραδοχές!$C$40:$I$40,MATCH($A8,Παραδοχές!$C$4:$I$4,1)))/(INDEX(Παραδοχές!$C$4:$I$4,MATCH($A8,Παραδοχές!$C$4:$I$4,1)+1)-INDEX(Παραδοχές!$C$4:$I$4,MATCH($A8,Παραδοχές!$C$4:$I$4,1))))</f>
        <v>-0.12</v>
      </c>
      <c r="AE8" s="5">
        <f>IF($A8&gt;=Παραδοχές!$I$4,INDEX(Παραδοχές!$C$41:$I$41,7),INDEX(Παραδοχές!$C$41:$I$41,MATCH($A8,Παραδοχές!$C$4:$I$4,1))+($A8-INDEX(Παραδοχές!$C$4:$I$4,MATCH($A8,Παραδοχές!$C$4:$I$4,1)))*(INDEX(Παραδοχές!$C$41:$I$41,MATCH($A8,Παραδοχές!$C$4:$I$4,1)+1)-INDEX(Παραδοχές!$C$41:$I$41,MATCH($A8,Παραδοχές!$C$4:$I$4,1)))/(INDEX(Παραδοχές!$C$4:$I$4,MATCH($A8,Παραδοχές!$C$4:$I$4,1)+1)-INDEX(Παραδοχές!$C$4:$I$4,MATCH($A8,Παραδοχές!$C$4:$I$4,1))))</f>
        <v>0</v>
      </c>
      <c r="AF8" s="5">
        <f>IF($A8&gt;=Παραδοχές!$I$4,INDEX(Παραδοχές!$C$42:$I$42,7),INDEX(Παραδοχές!$C$42:$I$42,MATCH($A8,Παραδοχές!$C$4:$I$4,1))+($A8-INDEX(Παραδοχές!$C$4:$I$4,MATCH($A8,Παραδοχές!$C$4:$I$4,1)))*(INDEX(Παραδοχές!$C$42:$I$42,MATCH($A8,Παραδοχές!$C$4:$I$4,1)+1)-INDEX(Παραδοχές!$C$42:$I$42,MATCH($A8,Παραδοχές!$C$4:$I$4,1)))/(INDEX(Παραδοχές!$C$4:$I$4,MATCH($A8,Παραδοχές!$C$4:$I$4,1)+1)-INDEX(Παραδοχές!$C$4:$I$4,MATCH($A8,Παραδοχές!$C$4:$I$4,1))))</f>
        <v>0</v>
      </c>
    </row>
    <row r="9" spans="1:32" ht="15" customHeight="1" x14ac:dyDescent="0.25">
      <c r="A9" s="4">
        <v>2033</v>
      </c>
      <c r="B9" s="5">
        <f>IF($A9&gt;=Παραδοχές!$I$4,INDEX(Παραδοχές!$C$5:$I$5,7),INDEX(Παραδοχές!$C$5:$I$5,MATCH($A9,Παραδοχές!$C$4:$I$4,1))+($A9-INDEX(Παραδοχές!$C$4:$I$4,MATCH($A9,Παραδοχές!$C$4:$I$4,1)))*(INDEX(Παραδοχές!$C$5:$I$5,MATCH($A9,Παραδοχές!$C$4:$I$4,1)+1)-INDEX(Παραδοχές!$C$5:$I$5,MATCH($A9,Παραδοχές!$C$4:$I$4,1)))/(INDEX(Παραδοχές!$C$4:$I$4,MATCH($A9,Παραδοχές!$C$4:$I$4,1)+1)-INDEX(Παραδοχές!$C$4:$I$4,MATCH($A9,Παραδοχές!$C$4:$I$4,1))))</f>
        <v>1.1200000000000001</v>
      </c>
      <c r="C9" s="5">
        <f>IF($A9&gt;=Παραδοχές!$I$4,INDEX(Παραδοχές!$C$6:$I$6,7),INDEX(Παραδοχές!$C$6:$I$6,MATCH($A9,Παραδοχές!$C$4:$I$4,1))+($A9-INDEX(Παραδοχές!$C$4:$I$4,MATCH($A9,Παραδοχές!$C$4:$I$4,1)))*(INDEX(Παραδοχές!$C$6:$I$6,MATCH($A9,Παραδοχές!$C$4:$I$4,1)+1)-INDEX(Παραδοχές!$C$6:$I$6,MATCH($A9,Παραδοχές!$C$4:$I$4,1)))/(INDEX(Παραδοχές!$C$4:$I$4,MATCH($A9,Παραδοχές!$C$4:$I$4,1)+1)-INDEX(Παραδοχές!$C$4:$I$4,MATCH($A9,Παραδοχές!$C$4:$I$4,1))))</f>
        <v>2</v>
      </c>
      <c r="D9" s="6">
        <f t="shared" si="5"/>
        <v>331.38231609703303</v>
      </c>
      <c r="E9" s="5">
        <f>CHOOSE(Παραδοχές!$C$15,IF($A9&gt;=Παραδοχές!$I$4,INDEX(Παραδοχές!$C$11:$I$11,7),INDEX(Παραδοχές!$C$11:$I$11,MATCH($A9,Παραδοχές!$C$4:$I$4,1))+($A9-INDEX(Παραδοχές!$C$4:$I$4,MATCH($A9,Παραδοχές!$C$4:$I$4,1)))*(INDEX(Παραδοχές!$C$11:$I$11,MATCH($A9,Παραδοχές!$C$4:$I$4,1)+1)-INDEX(Παραδοχές!$C$11:$I$11,MATCH($A9,Παραδοχές!$C$4:$I$4,1)))/(INDEX(Παραδοχές!$C$4:$I$4,MATCH($A9,Παραδοχές!$C$4:$I$4,1)+1)-INDEX(Παραδοχές!$C$4:$I$4,MATCH($A9,Παραδοχές!$C$4:$I$4,1)))),IF($A9&gt;=Παραδοχές!$I$4,INDEX(Παραδοχές!$C$12:$I$12,7),INDEX(Παραδοχές!$C$12:$I$12,MATCH($A9,Παραδοχές!$C$4:$I$4,1))+($A9-INDEX(Παραδοχές!$C$4:$I$4,MATCH($A9,Παραδοχές!$C$4:$I$4,1)))*(INDEX(Παραδοχές!$C$12:$I$12,MATCH($A9,Παραδοχές!$C$4:$I$4,1)+1)-INDEX(Παραδοχές!$C$12:$I$12,MATCH($A9,Παραδοχές!$C$4:$I$4,1)))/(INDEX(Παραδοχές!$C$4:$I$4,MATCH($A9,Παραδοχές!$C$4:$I$4,1)+1)-INDEX(Παραδοχές!$C$4:$I$4,MATCH($A9,Παραδοχές!$C$4:$I$4,1)))))</f>
        <v>12.4</v>
      </c>
      <c r="F9" s="5">
        <f>SUM(O9:S9)+Παραδοχές!$K$34*(X9+IF($A9&gt;=2027,Παραδοχές!$J$34,0))+Παραδοχές!$K$35*(Y9+IF($A9&gt;=2027,Παραδοχές!$J$35,0))+Παραδοχές!$K$36*(Z9+IF($A9&gt;=2027,Παραδοχές!$J$36,0))+Παραδοχές!$K$37*(AA9+IF($A9&gt;=2027,Παραδοχές!$J$37,0))+Παραδοχές!$K$38*(AB9+IF($A9&gt;=2027,Παραδοχές!$J$38,0))+Παραδοχές!$K$39*(AC9+IF($A9&gt;=2027,Παραδοχές!$J$39,0))+Παραδοχές!$K$40*(AD9+IF($A9&gt;=2027,Παραδοχές!$J$40,0))+Παραδοχές!$K$41*(AE9+IF($A9&gt;=2027,Παραδοχές!$J$41,0))+Παραδοχές!$K$42*(AF9+IF($A9&gt;=2027,Παραδοχές!$J$42,0))</f>
        <v>0</v>
      </c>
      <c r="G9" s="5">
        <f t="shared" si="0"/>
        <v>12.4</v>
      </c>
      <c r="H9" s="5">
        <f>CHOOSE(Παραδοχές!$C$15,IF($A9&gt;=Παραδοχές!$I$4,INDEX(Παραδοχές!$C$13:$I$13,7),INDEX(Παραδοχές!$C$13:$I$13,MATCH($A9,Παραδοχές!$C$4:$I$4,1))+($A9-INDEX(Παραδοχές!$C$4:$I$4,MATCH($A9,Παραδοχές!$C$4:$I$4,1)))*(INDEX(Παραδοχές!$C$13:$I$13,MATCH($A9,Παραδοχές!$C$4:$I$4,1)+1)-INDEX(Παραδοχές!$C$13:$I$13,MATCH($A9,Παραδοχές!$C$4:$I$4,1)))/(INDEX(Παραδοχές!$C$4:$I$4,MATCH($A9,Παραδοχές!$C$4:$I$4,1)+1)-INDEX(Παραδοχές!$C$4:$I$4,MATCH($A9,Παραδοχές!$C$4:$I$4,1)))),IF($A9&gt;=Παραδοχές!$I$4,INDEX(Παραδοχές!$C$14:$I$14,7),INDEX(Παραδοχές!$C$14:$I$14,MATCH($A9,Παραδοχές!$C$4:$I$4,1))+($A9-INDEX(Παραδοχές!$C$4:$I$4,MATCH($A9,Παραδοχές!$C$4:$I$4,1)))*(INDEX(Παραδοχές!$C$14:$I$14,MATCH($A9,Παραδοχές!$C$4:$I$4,1)+1)-INDEX(Παραδοχές!$C$14:$I$14,MATCH($A9,Παραδοχές!$C$4:$I$4,1)))/(INDEX(Παραδοχές!$C$4:$I$4,MATCH($A9,Παραδοχές!$C$4:$I$4,1)+1)-INDEX(Παραδοχές!$C$4:$I$4,MATCH($A9,Παραδοχές!$C$4:$I$4,1)))))</f>
        <v>7.39</v>
      </c>
      <c r="I9" s="5">
        <f t="shared" si="1"/>
        <v>5.01</v>
      </c>
      <c r="J9" s="10">
        <f t="shared" si="2"/>
        <v>16.6022540364614</v>
      </c>
      <c r="K9" s="10">
        <f t="shared" si="3"/>
        <v>41.091407196032101</v>
      </c>
      <c r="L9" s="10">
        <f t="shared" si="4"/>
        <v>24.489153159570801</v>
      </c>
      <c r="M9" s="10">
        <f>J9/POWER(1+Παραδοχές!$C$8,A9-2026)</f>
        <v>13.0492215996351</v>
      </c>
      <c r="N9" s="6">
        <f>SUM($M$2:M9)</f>
        <v>99.645188849907299</v>
      </c>
      <c r="O9" s="5">
        <f>Παραδοχές!$K$18*(IF($A9&gt;=Παραδοχές!$I$4,INDEX(Παραδοχές!$C$18:$I$18,7),INDEX(Παραδοχές!$C$18:$I$18,MATCH($A9,Παραδοχές!$C$4:$I$4,1))+($A9-INDEX(Παραδοχές!$C$4:$I$4,MATCH($A9,Παραδοχές!$C$4:$I$4,1)))*(INDEX(Παραδοχές!$C$18:$I$18,MATCH($A9,Παραδοχές!$C$4:$I$4,1)+1)-INDEX(Παραδοχές!$C$18:$I$18,MATCH($A9,Παραδοχές!$C$4:$I$4,1)))/(INDEX(Παραδοχές!$C$4:$I$4,MATCH($A9,Παραδοχές!$C$4:$I$4,1)+1)-INDEX(Παραδοχές!$C$4:$I$4,MATCH($A9,Παραδοχές!$C$4:$I$4,1)))))</f>
        <v>0</v>
      </c>
      <c r="P9" s="5">
        <f>Παραδοχές!$K$19*(IF($A9&gt;=Παραδοχές!$I$4,INDEX(Παραδοχές!$C$19:$I$19,7),INDEX(Παραδοχές!$C$19:$I$19,MATCH($A9,Παραδοχές!$C$4:$I$4,1))+($A9-INDEX(Παραδοχές!$C$4:$I$4,MATCH($A9,Παραδοχές!$C$4:$I$4,1)))*(INDEX(Παραδοχές!$C$19:$I$19,MATCH($A9,Παραδοχές!$C$4:$I$4,1)+1)-INDEX(Παραδοχές!$C$19:$I$19,MATCH($A9,Παραδοχές!$C$4:$I$4,1)))/(INDEX(Παραδοχές!$C$4:$I$4,MATCH($A9,Παραδοχές!$C$4:$I$4,1)+1)-INDEX(Παραδοχές!$C$4:$I$4,MATCH($A9,Παραδοχές!$C$4:$I$4,1)))))</f>
        <v>0</v>
      </c>
      <c r="Q9" s="5">
        <f>Παραδοχές!$K$20*(IF($A9&gt;=Παραδοχές!$I$4,INDEX(Παραδοχές!$C$20:$I$20,7),INDEX(Παραδοχές!$C$20:$I$20,MATCH($A9,Παραδοχές!$C$4:$I$4,1))+($A9-INDEX(Παραδοχές!$C$4:$I$4,MATCH($A9,Παραδοχές!$C$4:$I$4,1)))*(INDEX(Παραδοχές!$C$20:$I$20,MATCH($A9,Παραδοχές!$C$4:$I$4,1)+1)-INDEX(Παραδοχές!$C$20:$I$20,MATCH($A9,Παραδοχές!$C$4:$I$4,1)))/(INDEX(Παραδοχές!$C$4:$I$4,MATCH($A9,Παραδοχές!$C$4:$I$4,1)+1)-INDEX(Παραδοχές!$C$4:$I$4,MATCH($A9,Παραδοχές!$C$4:$I$4,1)))))</f>
        <v>0</v>
      </c>
      <c r="R9" s="5">
        <f>Παραδοχές!$K$21*(IF($A9&gt;=Παραδοχές!$I$4,INDEX(Παραδοχές!$C$21:$I$21,7),INDEX(Παραδοχές!$C$21:$I$21,MATCH($A9,Παραδοχές!$C$4:$I$4,1))+($A9-INDEX(Παραδοχές!$C$4:$I$4,MATCH($A9,Παραδοχές!$C$4:$I$4,1)))*(INDEX(Παραδοχές!$C$21:$I$21,MATCH($A9,Παραδοχές!$C$4:$I$4,1)+1)-INDEX(Παραδοχές!$C$21:$I$21,MATCH($A9,Παραδοχές!$C$4:$I$4,1)))/(INDEX(Παραδοχές!$C$4:$I$4,MATCH($A9,Παραδοχές!$C$4:$I$4,1)+1)-INDEX(Παραδοχές!$C$4:$I$4,MATCH($A9,Παραδοχές!$C$4:$I$4,1)))))</f>
        <v>0</v>
      </c>
      <c r="S9" s="5">
        <f>Παραδοχές!$K$22*(IF($A9&gt;=Παραδοχές!$I$4,INDEX(Παραδοχές!$C$22:$I$22,7),INDEX(Παραδοχές!$C$22:$I$22,MATCH($A9,Παραδοχές!$C$4:$I$4,1))+($A9-INDEX(Παραδοχές!$C$4:$I$4,MATCH($A9,Παραδοχές!$C$4:$I$4,1)))*(INDEX(Παραδοχές!$C$22:$I$22,MATCH($A9,Παραδοχές!$C$4:$I$4,1)+1)-INDEX(Παραδοχές!$C$22:$I$22,MATCH($A9,Παραδοχές!$C$4:$I$4,1)))/(INDEX(Παραδοχές!$C$4:$I$4,MATCH($A9,Παραδοχές!$C$4:$I$4,1)+1)-INDEX(Παραδοχές!$C$4:$I$4,MATCH($A9,Παραδοχές!$C$4:$I$4,1)))))</f>
        <v>0</v>
      </c>
      <c r="T9" s="6">
        <f>IF($A9&gt;=Παραδοχές!$I$4,INDEX(Παραδοχές!$C$26:$I$26,7),INDEX(Παραδοχές!$C$26:$I$26,MATCH($A9,Παραδοχές!$C$4:$I$4,1))+($A9-INDEX(Παραδοχές!$C$4:$I$4,MATCH($A9,Παραδοχές!$C$4:$I$4,1)))*(INDEX(Παραδοχές!$C$26:$I$26,MATCH($A9,Παραδοχές!$C$4:$I$4,1)+1)-INDEX(Παραδοχές!$C$26:$I$26,MATCH($A9,Παραδοχές!$C$4:$I$4,1)))/(INDEX(Παραδοχές!$C$4:$I$4,MATCH($A9,Παραδοχές!$C$4:$I$4,1)+1)-INDEX(Παραδοχές!$C$4:$I$4,MATCH($A9,Παραδοχές!$C$4:$I$4,1))))</f>
        <v>2581.6</v>
      </c>
      <c r="U9" s="6">
        <f>IF($A9&gt;=Παραδοχές!$I$4,INDEX(Παραδοχές!$C$27:$I$27,7),INDEX(Παραδοχές!$C$27:$I$27,MATCH($A9,Παραδοχές!$C$4:$I$4,1))+($A9-INDEX(Παραδοχές!$C$4:$I$4,MATCH($A9,Παραδοχές!$C$4:$I$4,1)))*(INDEX(Παραδοχές!$C$27:$I$27,MATCH($A9,Παραδοχές!$C$4:$I$4,1)+1)-INDEX(Παραδοχές!$C$27:$I$27,MATCH($A9,Παραδοχές!$C$4:$I$4,1)))/(INDEX(Παραδοχές!$C$4:$I$4,MATCH($A9,Παραδοχές!$C$4:$I$4,1)+1)-INDEX(Παραδοχές!$C$4:$I$4,MATCH($A9,Παραδοχές!$C$4:$I$4,1))))</f>
        <v>4713</v>
      </c>
      <c r="V9" s="12">
        <f>IF($A9&gt;=Παραδοχές!$I$4,INDEX(Παραδοχές!$C$28:$I$28,7),INDEX(Παραδοχές!$C$28:$I$28,MATCH($A9,Παραδοχές!$C$4:$I$4,1))+($A9-INDEX(Παραδοχές!$C$4:$I$4,MATCH($A9,Παραδοχές!$C$4:$I$4,1)))*(INDEX(Παραδοχές!$C$28:$I$28,MATCH($A9,Παραδοχές!$C$4:$I$4,1)+1)-INDEX(Παραδοχές!$C$28:$I$28,MATCH($A9,Παραδοχές!$C$4:$I$4,1)))/(INDEX(Παραδοχές!$C$4:$I$4,MATCH($A9,Παραδοχές!$C$4:$I$4,1)+1)-INDEX(Παραδοχές!$C$4:$I$4,MATCH($A9,Παραδοχές!$C$4:$I$4,1))))</f>
        <v>50.38</v>
      </c>
      <c r="W9" s="13">
        <f>1/POWER(1+Παραδοχές!$C$8,A9-2026)</f>
        <v>0.78599096068381902</v>
      </c>
      <c r="X9" s="5">
        <f>IF($A9&gt;=Παραδοχές!$I$4,INDEX(Παραδοχές!$C$34:$I$34,7),INDEX(Παραδοχές!$C$34:$I$34,MATCH($A9,Παραδοχές!$C$4:$I$4,1))+($A9-INDEX(Παραδοχές!$C$4:$I$4,MATCH($A9,Παραδοχές!$C$4:$I$4,1)))*(INDEX(Παραδοχές!$C$34:$I$34,MATCH($A9,Παραδοχές!$C$4:$I$4,1)+1)-INDEX(Παραδοχές!$C$34:$I$34,MATCH($A9,Παραδοχές!$C$4:$I$4,1)))/(INDEX(Παραδοχές!$C$4:$I$4,MATCH($A9,Παραδοχές!$C$4:$I$4,1)+1)-INDEX(Παραδοχές!$C$4:$I$4,MATCH($A9,Παραδοχές!$C$4:$I$4,1))))</f>
        <v>-0.16</v>
      </c>
      <c r="Y9" s="5">
        <f>IF($A9&gt;=Παραδοχές!$I$4,INDEX(Παραδοχές!$C$35:$I$35,7),INDEX(Παραδοχές!$C$35:$I$35,MATCH($A9,Παραδοχές!$C$4:$I$4,1))+($A9-INDEX(Παραδοχές!$C$4:$I$4,MATCH($A9,Παραδοχές!$C$4:$I$4,1)))*(INDEX(Παραδοχές!$C$35:$I$35,MATCH($A9,Παραδοχές!$C$4:$I$4,1)+1)-INDEX(Παραδοχές!$C$35:$I$35,MATCH($A9,Παραδοχές!$C$4:$I$4,1)))/(INDEX(Παραδοχές!$C$4:$I$4,MATCH($A9,Παραδοχές!$C$4:$I$4,1)+1)-INDEX(Παραδοχές!$C$4:$I$4,MATCH($A9,Παραδοχές!$C$4:$I$4,1))))</f>
        <v>-0.22500000000000001</v>
      </c>
      <c r="Z9" s="5">
        <f>IF($A9&gt;=Παραδοχές!$I$4,INDEX(Παραδοχές!$C$36:$I$36,7),INDEX(Παραδοχές!$C$36:$I$36,MATCH($A9,Παραδοχές!$C$4:$I$4,1))+($A9-INDEX(Παραδοχές!$C$4:$I$4,MATCH($A9,Παραδοχές!$C$4:$I$4,1)))*(INDEX(Παραδοχές!$C$36:$I$36,MATCH($A9,Παραδοχές!$C$4:$I$4,1)+1)-INDEX(Παραδοχές!$C$36:$I$36,MATCH($A9,Παραδοχές!$C$4:$I$4,1)))/(INDEX(Παραδοχές!$C$4:$I$4,MATCH($A9,Παραδοχές!$C$4:$I$4,1)+1)-INDEX(Παραδοχές!$C$4:$I$4,MATCH($A9,Παραδοχές!$C$4:$I$4,1))))</f>
        <v>-0.36</v>
      </c>
      <c r="AA9" s="5">
        <f>IF($A9&gt;=Παραδοχές!$I$4,INDEX(Παραδοχές!$C$37:$I$37,7),INDEX(Παραδοχές!$C$37:$I$37,MATCH($A9,Παραδοχές!$C$4:$I$4,1))+($A9-INDEX(Παραδοχές!$C$4:$I$4,MATCH($A9,Παραδοχές!$C$4:$I$4,1)))*(INDEX(Παραδοχές!$C$37:$I$37,MATCH($A9,Παραδοχές!$C$4:$I$4,1)+1)-INDEX(Παραδοχές!$C$37:$I$37,MATCH($A9,Παραδοχές!$C$4:$I$4,1)))/(INDEX(Παραδοχές!$C$4:$I$4,MATCH($A9,Παραδοχές!$C$4:$I$4,1)+1)-INDEX(Παραδοχές!$C$4:$I$4,MATCH($A9,Παραδοχές!$C$4:$I$4,1))))</f>
        <v>-0.03</v>
      </c>
      <c r="AB9" s="5">
        <f>IF($A9&gt;=Παραδοχές!$I$4,INDEX(Παραδοχές!$C$38:$I$38,7),INDEX(Παραδοχές!$C$38:$I$38,MATCH($A9,Παραδοχές!$C$4:$I$4,1))+($A9-INDEX(Παραδοχές!$C$4:$I$4,MATCH($A9,Παραδοχές!$C$4:$I$4,1)))*(INDEX(Παραδοχές!$C$38:$I$38,MATCH($A9,Παραδοχές!$C$4:$I$4,1)+1)-INDEX(Παραδοχές!$C$38:$I$38,MATCH($A9,Παραδοχές!$C$4:$I$4,1)))/(INDEX(Παραδοχές!$C$4:$I$4,MATCH($A9,Παραδοχές!$C$4:$I$4,1)+1)-INDEX(Παραδοχές!$C$4:$I$4,MATCH($A9,Παραδοχές!$C$4:$I$4,1))))</f>
        <v>-0.2</v>
      </c>
      <c r="AC9" s="5">
        <f>IF($A9&gt;=Παραδοχές!$I$4,INDEX(Παραδοχές!$C$39:$I$39,7),INDEX(Παραδοχές!$C$39:$I$39,MATCH($A9,Παραδοχές!$C$4:$I$4,1))+($A9-INDEX(Παραδοχές!$C$4:$I$4,MATCH($A9,Παραδοχές!$C$4:$I$4,1)))*(INDEX(Παραδοχές!$C$39:$I$39,MATCH($A9,Παραδοχές!$C$4:$I$4,1)+1)-INDEX(Παραδοχές!$C$39:$I$39,MATCH($A9,Παραδοχές!$C$4:$I$4,1)))/(INDEX(Παραδοχές!$C$4:$I$4,MATCH($A9,Παραδοχές!$C$4:$I$4,1)+1)-INDEX(Παραδοχές!$C$4:$I$4,MATCH($A9,Παραδοχές!$C$4:$I$4,1))))</f>
        <v>-0.15</v>
      </c>
      <c r="AD9" s="5">
        <f>IF($A9&gt;=Παραδοχές!$I$4,INDEX(Παραδοχές!$C$40:$I$40,7),INDEX(Παραδοχές!$C$40:$I$40,MATCH($A9,Παραδοχές!$C$4:$I$4,1))+($A9-INDEX(Παραδοχές!$C$4:$I$4,MATCH($A9,Παραδοχές!$C$4:$I$4,1)))*(INDEX(Παραδοχές!$C$40:$I$40,MATCH($A9,Παραδοχές!$C$4:$I$4,1)+1)-INDEX(Παραδοχές!$C$40:$I$40,MATCH($A9,Παραδοχές!$C$4:$I$4,1)))/(INDEX(Παραδοχές!$C$4:$I$4,MATCH($A9,Παραδοχές!$C$4:$I$4,1)+1)-INDEX(Παραδοχές!$C$4:$I$4,MATCH($A9,Παραδοχές!$C$4:$I$4,1))))</f>
        <v>-0.12</v>
      </c>
      <c r="AE9" s="5">
        <f>IF($A9&gt;=Παραδοχές!$I$4,INDEX(Παραδοχές!$C$41:$I$41,7),INDEX(Παραδοχές!$C$41:$I$41,MATCH($A9,Παραδοχές!$C$4:$I$4,1))+($A9-INDEX(Παραδοχές!$C$4:$I$4,MATCH($A9,Παραδοχές!$C$4:$I$4,1)))*(INDEX(Παραδοχές!$C$41:$I$41,MATCH($A9,Παραδοχές!$C$4:$I$4,1)+1)-INDEX(Παραδοχές!$C$41:$I$41,MATCH($A9,Παραδοχές!$C$4:$I$4,1)))/(INDEX(Παραδοχές!$C$4:$I$4,MATCH($A9,Παραδοχές!$C$4:$I$4,1)+1)-INDEX(Παραδοχές!$C$4:$I$4,MATCH($A9,Παραδοχές!$C$4:$I$4,1))))</f>
        <v>0</v>
      </c>
      <c r="AF9" s="5">
        <f>IF($A9&gt;=Παραδοχές!$I$4,INDEX(Παραδοχές!$C$42:$I$42,7),INDEX(Παραδοχές!$C$42:$I$42,MATCH($A9,Παραδοχές!$C$4:$I$4,1))+($A9-INDEX(Παραδοχές!$C$4:$I$4,MATCH($A9,Παραδοχές!$C$4:$I$4,1)))*(INDEX(Παραδοχές!$C$42:$I$42,MATCH($A9,Παραδοχές!$C$4:$I$4,1)+1)-INDEX(Παραδοχές!$C$42:$I$42,MATCH($A9,Παραδοχές!$C$4:$I$4,1)))/(INDEX(Παραδοχές!$C$4:$I$4,MATCH($A9,Παραδοχές!$C$4:$I$4,1)+1)-INDEX(Παραδοχές!$C$4:$I$4,MATCH($A9,Παραδοχές!$C$4:$I$4,1))))</f>
        <v>0</v>
      </c>
    </row>
    <row r="10" spans="1:32" ht="15" customHeight="1" x14ac:dyDescent="0.25">
      <c r="A10" s="4">
        <v>2034</v>
      </c>
      <c r="B10" s="5">
        <f>IF($A10&gt;=Παραδοχές!$I$4,INDEX(Παραδοχές!$C$5:$I$5,7),INDEX(Παραδοχές!$C$5:$I$5,MATCH($A10,Παραδοχές!$C$4:$I$4,1))+($A10-INDEX(Παραδοχές!$C$4:$I$4,MATCH($A10,Παραδοχές!$C$4:$I$4,1)))*(INDEX(Παραδοχές!$C$5:$I$5,MATCH($A10,Παραδοχές!$C$4:$I$4,1)+1)-INDEX(Παραδοχές!$C$5:$I$5,MATCH($A10,Παραδοχές!$C$4:$I$4,1)))/(INDEX(Παραδοχές!$C$4:$I$4,MATCH($A10,Παραδοχές!$C$4:$I$4,1)+1)-INDEX(Παραδοχές!$C$4:$I$4,MATCH($A10,Παραδοχές!$C$4:$I$4,1))))</f>
        <v>1.06</v>
      </c>
      <c r="C10" s="5">
        <f>IF($A10&gt;=Παραδοχές!$I$4,INDEX(Παραδοχές!$C$6:$I$6,7),INDEX(Παραδοχές!$C$6:$I$6,MATCH($A10,Παραδοχές!$C$4:$I$4,1))+($A10-INDEX(Παραδοχές!$C$4:$I$4,MATCH($A10,Παραδοχές!$C$4:$I$4,1)))*(INDEX(Παραδοχές!$C$6:$I$6,MATCH($A10,Παραδοχές!$C$4:$I$4,1)+1)-INDEX(Παραδοχές!$C$6:$I$6,MATCH($A10,Παραδοχές!$C$4:$I$4,1)))/(INDEX(Παραδοχές!$C$4:$I$4,MATCH($A10,Παραδοχές!$C$4:$I$4,1)+1)-INDEX(Παραδοχές!$C$4:$I$4,MATCH($A10,Παραδοχές!$C$4:$I$4,1))))</f>
        <v>2</v>
      </c>
      <c r="D10" s="6">
        <f t="shared" si="5"/>
        <v>341.52261496960199</v>
      </c>
      <c r="E10" s="5">
        <f>CHOOSE(Παραδοχές!$C$15,IF($A10&gt;=Παραδοχές!$I$4,INDEX(Παραδοχές!$C$11:$I$11,7),INDEX(Παραδοχές!$C$11:$I$11,MATCH($A10,Παραδοχές!$C$4:$I$4,1))+($A10-INDEX(Παραδοχές!$C$4:$I$4,MATCH($A10,Παραδοχές!$C$4:$I$4,1)))*(INDEX(Παραδοχές!$C$11:$I$11,MATCH($A10,Παραδοχές!$C$4:$I$4,1)+1)-INDEX(Παραδοχές!$C$11:$I$11,MATCH($A10,Παραδοχές!$C$4:$I$4,1)))/(INDEX(Παραδοχές!$C$4:$I$4,MATCH($A10,Παραδοχές!$C$4:$I$4,1)+1)-INDEX(Παραδοχές!$C$4:$I$4,MATCH($A10,Παραδοχές!$C$4:$I$4,1)))),IF($A10&gt;=Παραδοχές!$I$4,INDEX(Παραδοχές!$C$12:$I$12,7),INDEX(Παραδοχές!$C$12:$I$12,MATCH($A10,Παραδοχές!$C$4:$I$4,1))+($A10-INDEX(Παραδοχές!$C$4:$I$4,MATCH($A10,Παραδοχές!$C$4:$I$4,1)))*(INDEX(Παραδοχές!$C$12:$I$12,MATCH($A10,Παραδοχές!$C$4:$I$4,1)+1)-INDEX(Παραδοχές!$C$12:$I$12,MATCH($A10,Παραδοχές!$C$4:$I$4,1)))/(INDEX(Παραδοχές!$C$4:$I$4,MATCH($A10,Παραδοχές!$C$4:$I$4,1)+1)-INDEX(Παραδοχές!$C$4:$I$4,MATCH($A10,Παραδοχές!$C$4:$I$4,1)))))</f>
        <v>12.5</v>
      </c>
      <c r="F10" s="5">
        <f>SUM(O10:S10)+Παραδοχές!$K$34*(X10+IF($A10&gt;=2027,Παραδοχές!$J$34,0))+Παραδοχές!$K$35*(Y10+IF($A10&gt;=2027,Παραδοχές!$J$35,0))+Παραδοχές!$K$36*(Z10+IF($A10&gt;=2027,Παραδοχές!$J$36,0))+Παραδοχές!$K$37*(AA10+IF($A10&gt;=2027,Παραδοχές!$J$37,0))+Παραδοχές!$K$38*(AB10+IF($A10&gt;=2027,Παραδοχές!$J$38,0))+Παραδοχές!$K$39*(AC10+IF($A10&gt;=2027,Παραδοχές!$J$39,0))+Παραδοχές!$K$40*(AD10+IF($A10&gt;=2027,Παραδοχές!$J$40,0))+Παραδοχές!$K$41*(AE10+IF($A10&gt;=2027,Παραδοχές!$J$41,0))+Παραδοχές!$K$42*(AF10+IF($A10&gt;=2027,Παραδοχές!$J$42,0))</f>
        <v>0</v>
      </c>
      <c r="G10" s="5">
        <f t="shared" si="0"/>
        <v>12.5</v>
      </c>
      <c r="H10" s="5">
        <f>CHOOSE(Παραδοχές!$C$15,IF($A10&gt;=Παραδοχές!$I$4,INDEX(Παραδοχές!$C$13:$I$13,7),INDEX(Παραδοχές!$C$13:$I$13,MATCH($A10,Παραδοχές!$C$4:$I$4,1))+($A10-INDEX(Παραδοχές!$C$4:$I$4,MATCH($A10,Παραδοχές!$C$4:$I$4,1)))*(INDEX(Παραδοχές!$C$13:$I$13,MATCH($A10,Παραδοχές!$C$4:$I$4,1)+1)-INDEX(Παραδοχές!$C$13:$I$13,MATCH($A10,Παραδοχές!$C$4:$I$4,1)))/(INDEX(Παραδοχές!$C$4:$I$4,MATCH($A10,Παραδοχές!$C$4:$I$4,1)+1)-INDEX(Παραδοχές!$C$4:$I$4,MATCH($A10,Παραδοχές!$C$4:$I$4,1)))),IF($A10&gt;=Παραδοχές!$I$4,INDEX(Παραδοχές!$C$14:$I$14,7),INDEX(Παραδοχές!$C$14:$I$14,MATCH($A10,Παραδοχές!$C$4:$I$4,1))+($A10-INDEX(Παραδοχές!$C$4:$I$4,MATCH($A10,Παραδοχές!$C$4:$I$4,1)))*(INDEX(Παραδοχές!$C$14:$I$14,MATCH($A10,Παραδοχές!$C$4:$I$4,1)+1)-INDEX(Παραδοχές!$C$14:$I$14,MATCH($A10,Παραδοχές!$C$4:$I$4,1)))/(INDEX(Παραδοχές!$C$4:$I$4,MATCH($A10,Παραδοχές!$C$4:$I$4,1)+1)-INDEX(Παραδοχές!$C$4:$I$4,MATCH($A10,Παραδοχές!$C$4:$I$4,1)))))</f>
        <v>7.37</v>
      </c>
      <c r="I10" s="5">
        <f t="shared" si="1"/>
        <v>5.13</v>
      </c>
      <c r="J10" s="10">
        <f t="shared" si="2"/>
        <v>17.520110147940599</v>
      </c>
      <c r="K10" s="10">
        <f t="shared" si="3"/>
        <v>42.690326871200298</v>
      </c>
      <c r="L10" s="10">
        <f t="shared" si="4"/>
        <v>25.170216723259699</v>
      </c>
      <c r="M10" s="10">
        <f>J10/POWER(1+Παραδοχές!$C$8,A10-2026)</f>
        <v>13.304974112527701</v>
      </c>
      <c r="N10" s="6">
        <f>SUM($M$2:M10)</f>
        <v>112.950162962435</v>
      </c>
      <c r="O10" s="5">
        <f>Παραδοχές!$K$18*(IF($A10&gt;=Παραδοχές!$I$4,INDEX(Παραδοχές!$C$18:$I$18,7),INDEX(Παραδοχές!$C$18:$I$18,MATCH($A10,Παραδοχές!$C$4:$I$4,1))+($A10-INDEX(Παραδοχές!$C$4:$I$4,MATCH($A10,Παραδοχές!$C$4:$I$4,1)))*(INDEX(Παραδοχές!$C$18:$I$18,MATCH($A10,Παραδοχές!$C$4:$I$4,1)+1)-INDEX(Παραδοχές!$C$18:$I$18,MATCH($A10,Παραδοχές!$C$4:$I$4,1)))/(INDEX(Παραδοχές!$C$4:$I$4,MATCH($A10,Παραδοχές!$C$4:$I$4,1)+1)-INDEX(Παραδοχές!$C$4:$I$4,MATCH($A10,Παραδοχές!$C$4:$I$4,1)))))</f>
        <v>0</v>
      </c>
      <c r="P10" s="5">
        <f>Παραδοχές!$K$19*(IF($A10&gt;=Παραδοχές!$I$4,INDEX(Παραδοχές!$C$19:$I$19,7),INDEX(Παραδοχές!$C$19:$I$19,MATCH($A10,Παραδοχές!$C$4:$I$4,1))+($A10-INDEX(Παραδοχές!$C$4:$I$4,MATCH($A10,Παραδοχές!$C$4:$I$4,1)))*(INDEX(Παραδοχές!$C$19:$I$19,MATCH($A10,Παραδοχές!$C$4:$I$4,1)+1)-INDEX(Παραδοχές!$C$19:$I$19,MATCH($A10,Παραδοχές!$C$4:$I$4,1)))/(INDEX(Παραδοχές!$C$4:$I$4,MATCH($A10,Παραδοχές!$C$4:$I$4,1)+1)-INDEX(Παραδοχές!$C$4:$I$4,MATCH($A10,Παραδοχές!$C$4:$I$4,1)))))</f>
        <v>0</v>
      </c>
      <c r="Q10" s="5">
        <f>Παραδοχές!$K$20*(IF($A10&gt;=Παραδοχές!$I$4,INDEX(Παραδοχές!$C$20:$I$20,7),INDEX(Παραδοχές!$C$20:$I$20,MATCH($A10,Παραδοχές!$C$4:$I$4,1))+($A10-INDEX(Παραδοχές!$C$4:$I$4,MATCH($A10,Παραδοχές!$C$4:$I$4,1)))*(INDEX(Παραδοχές!$C$20:$I$20,MATCH($A10,Παραδοχές!$C$4:$I$4,1)+1)-INDEX(Παραδοχές!$C$20:$I$20,MATCH($A10,Παραδοχές!$C$4:$I$4,1)))/(INDEX(Παραδοχές!$C$4:$I$4,MATCH($A10,Παραδοχές!$C$4:$I$4,1)+1)-INDEX(Παραδοχές!$C$4:$I$4,MATCH($A10,Παραδοχές!$C$4:$I$4,1)))))</f>
        <v>0</v>
      </c>
      <c r="R10" s="5">
        <f>Παραδοχές!$K$21*(IF($A10&gt;=Παραδοχές!$I$4,INDEX(Παραδοχές!$C$21:$I$21,7),INDEX(Παραδοχές!$C$21:$I$21,MATCH($A10,Παραδοχές!$C$4:$I$4,1))+($A10-INDEX(Παραδοχές!$C$4:$I$4,MATCH($A10,Παραδοχές!$C$4:$I$4,1)))*(INDEX(Παραδοχές!$C$21:$I$21,MATCH($A10,Παραδοχές!$C$4:$I$4,1)+1)-INDEX(Παραδοχές!$C$21:$I$21,MATCH($A10,Παραδοχές!$C$4:$I$4,1)))/(INDEX(Παραδοχές!$C$4:$I$4,MATCH($A10,Παραδοχές!$C$4:$I$4,1)+1)-INDEX(Παραδοχές!$C$4:$I$4,MATCH($A10,Παραδοχές!$C$4:$I$4,1)))))</f>
        <v>0</v>
      </c>
      <c r="S10" s="5">
        <f>Παραδοχές!$K$22*(IF($A10&gt;=Παραδοχές!$I$4,INDEX(Παραδοχές!$C$22:$I$22,7),INDEX(Παραδοχές!$C$22:$I$22,MATCH($A10,Παραδοχές!$C$4:$I$4,1))+($A10-INDEX(Παραδοχές!$C$4:$I$4,MATCH($A10,Παραδοχές!$C$4:$I$4,1)))*(INDEX(Παραδοχές!$C$22:$I$22,MATCH($A10,Παραδοχές!$C$4:$I$4,1)+1)-INDEX(Παραδοχές!$C$22:$I$22,MATCH($A10,Παραδοχές!$C$4:$I$4,1)))/(INDEX(Παραδοχές!$C$4:$I$4,MATCH($A10,Παραδοχές!$C$4:$I$4,1)+1)-INDEX(Παραδοχές!$C$4:$I$4,MATCH($A10,Παραδοχές!$C$4:$I$4,1)))))</f>
        <v>0</v>
      </c>
      <c r="T10" s="6">
        <f>IF($A10&gt;=Παραδοχές!$I$4,INDEX(Παραδοχές!$C$26:$I$26,7),INDEX(Παραδοχές!$C$26:$I$26,MATCH($A10,Παραδοχές!$C$4:$I$4,1))+($A10-INDEX(Παραδοχές!$C$4:$I$4,MATCH($A10,Παραδοχές!$C$4:$I$4,1)))*(INDEX(Παραδοχές!$C$26:$I$26,MATCH($A10,Παραδοχές!$C$4:$I$4,1)+1)-INDEX(Παραδοχές!$C$26:$I$26,MATCH($A10,Παραδοχές!$C$4:$I$4,1)))/(INDEX(Παραδοχές!$C$4:$I$4,MATCH($A10,Παραδοχές!$C$4:$I$4,1)+1)-INDEX(Παραδοχές!$C$4:$I$4,MATCH($A10,Παραδοχές!$C$4:$I$4,1))))</f>
        <v>2607.8000000000002</v>
      </c>
      <c r="U10" s="6">
        <f>IF($A10&gt;=Παραδοχές!$I$4,INDEX(Παραδοχές!$C$27:$I$27,7),INDEX(Παραδοχές!$C$27:$I$27,MATCH($A10,Παραδοχές!$C$4:$I$4,1))+($A10-INDEX(Παραδοχές!$C$4:$I$4,MATCH($A10,Παραδοχές!$C$4:$I$4,1)))*(INDEX(Παραδοχές!$C$27:$I$27,MATCH($A10,Παραδοχές!$C$4:$I$4,1)+1)-INDEX(Παραδοχές!$C$27:$I$27,MATCH($A10,Παραδοχές!$C$4:$I$4,1)))/(INDEX(Παραδοχές!$C$4:$I$4,MATCH($A10,Παραδοχές!$C$4:$I$4,1)+1)-INDEX(Παραδοχές!$C$4:$I$4,MATCH($A10,Παραδοχές!$C$4:$I$4,1))))</f>
        <v>4674</v>
      </c>
      <c r="V10" s="12">
        <f>IF($A10&gt;=Παραδοχές!$I$4,INDEX(Παραδοχές!$C$28:$I$28,7),INDEX(Παραδοχές!$C$28:$I$28,MATCH($A10,Παραδοχές!$C$4:$I$4,1))+($A10-INDEX(Παραδοχές!$C$4:$I$4,MATCH($A10,Παραδοχές!$C$4:$I$4,1)))*(INDEX(Παραδοχές!$C$28:$I$28,MATCH($A10,Παραδοχές!$C$4:$I$4,1)+1)-INDEX(Παραδοχές!$C$28:$I$28,MATCH($A10,Παραδοχές!$C$4:$I$4,1)))/(INDEX(Παραδοχές!$C$4:$I$4,MATCH($A10,Παραδοχές!$C$4:$I$4,1)+1)-INDEX(Παραδοχές!$C$4:$I$4,MATCH($A10,Παραδοχές!$C$4:$I$4,1))))</f>
        <v>51.84</v>
      </c>
      <c r="W10" s="13">
        <f>1/POWER(1+Παραδοχές!$C$8,A10-2026)</f>
        <v>0.759411556216251</v>
      </c>
      <c r="X10" s="5">
        <f>IF($A10&gt;=Παραδοχές!$I$4,INDEX(Παραδοχές!$C$34:$I$34,7),INDEX(Παραδοχές!$C$34:$I$34,MATCH($A10,Παραδοχές!$C$4:$I$4,1))+($A10-INDEX(Παραδοχές!$C$4:$I$4,MATCH($A10,Παραδοχές!$C$4:$I$4,1)))*(INDEX(Παραδοχές!$C$34:$I$34,MATCH($A10,Παραδοχές!$C$4:$I$4,1)+1)-INDEX(Παραδοχές!$C$34:$I$34,MATCH($A10,Παραδοχές!$C$4:$I$4,1)))/(INDEX(Παραδοχές!$C$4:$I$4,MATCH($A10,Παραδοχές!$C$4:$I$4,1)+1)-INDEX(Παραδοχές!$C$4:$I$4,MATCH($A10,Παραδοχές!$C$4:$I$4,1))))</f>
        <v>-0.18</v>
      </c>
      <c r="Y10" s="5">
        <f>IF($A10&gt;=Παραδοχές!$I$4,INDEX(Παραδοχές!$C$35:$I$35,7),INDEX(Παραδοχές!$C$35:$I$35,MATCH($A10,Παραδοχές!$C$4:$I$4,1))+($A10-INDEX(Παραδοχές!$C$4:$I$4,MATCH($A10,Παραδοχές!$C$4:$I$4,1)))*(INDEX(Παραδοχές!$C$35:$I$35,MATCH($A10,Παραδοχές!$C$4:$I$4,1)+1)-INDEX(Παραδοχές!$C$35:$I$35,MATCH($A10,Παραδοχές!$C$4:$I$4,1)))/(INDEX(Παραδοχές!$C$4:$I$4,MATCH($A10,Παραδοχές!$C$4:$I$4,1)+1)-INDEX(Παραδοχές!$C$4:$I$4,MATCH($A10,Παραδοχές!$C$4:$I$4,1))))</f>
        <v>-0.25</v>
      </c>
      <c r="Z10" s="5">
        <f>IF($A10&gt;=Παραδοχές!$I$4,INDEX(Παραδοχές!$C$36:$I$36,7),INDEX(Παραδοχές!$C$36:$I$36,MATCH($A10,Παραδοχές!$C$4:$I$4,1))+($A10-INDEX(Παραδοχές!$C$4:$I$4,MATCH($A10,Παραδοχές!$C$4:$I$4,1)))*(INDEX(Παραδοχές!$C$36:$I$36,MATCH($A10,Παραδοχές!$C$4:$I$4,1)+1)-INDEX(Παραδοχές!$C$36:$I$36,MATCH($A10,Παραδοχές!$C$4:$I$4,1)))/(INDEX(Παραδοχές!$C$4:$I$4,MATCH($A10,Παραδοχές!$C$4:$I$4,1)+1)-INDEX(Παραδοχές!$C$4:$I$4,MATCH($A10,Παραδοχές!$C$4:$I$4,1))))</f>
        <v>-0.38</v>
      </c>
      <c r="AA10" s="5">
        <f>IF($A10&gt;=Παραδοχές!$I$4,INDEX(Παραδοχές!$C$37:$I$37,7),INDEX(Παραδοχές!$C$37:$I$37,MATCH($A10,Παραδοχές!$C$4:$I$4,1))+($A10-INDEX(Παραδοχές!$C$4:$I$4,MATCH($A10,Παραδοχές!$C$4:$I$4,1)))*(INDEX(Παραδοχές!$C$37:$I$37,MATCH($A10,Παραδοχές!$C$4:$I$4,1)+1)-INDEX(Παραδοχές!$C$37:$I$37,MATCH($A10,Παραδοχές!$C$4:$I$4,1)))/(INDEX(Παραδοχές!$C$4:$I$4,MATCH($A10,Παραδοχές!$C$4:$I$4,1)+1)-INDEX(Παραδοχές!$C$4:$I$4,MATCH($A10,Παραδοχές!$C$4:$I$4,1))))</f>
        <v>-0.04</v>
      </c>
      <c r="AB10" s="5">
        <f>IF($A10&gt;=Παραδοχές!$I$4,INDEX(Παραδοχές!$C$38:$I$38,7),INDEX(Παραδοχές!$C$38:$I$38,MATCH($A10,Παραδοχές!$C$4:$I$4,1))+($A10-INDEX(Παραδοχές!$C$4:$I$4,MATCH($A10,Παραδοχές!$C$4:$I$4,1)))*(INDEX(Παραδοχές!$C$38:$I$38,MATCH($A10,Παραδοχές!$C$4:$I$4,1)+1)-INDEX(Παραδοχές!$C$38:$I$38,MATCH($A10,Παραδοχές!$C$4:$I$4,1)))/(INDEX(Παραδοχές!$C$4:$I$4,MATCH($A10,Παραδοχές!$C$4:$I$4,1)+1)-INDEX(Παραδοχές!$C$4:$I$4,MATCH($A10,Παραδοχές!$C$4:$I$4,1))))</f>
        <v>-0.2</v>
      </c>
      <c r="AC10" s="5">
        <f>IF($A10&gt;=Παραδοχές!$I$4,INDEX(Παραδοχές!$C$39:$I$39,7),INDEX(Παραδοχές!$C$39:$I$39,MATCH($A10,Παραδοχές!$C$4:$I$4,1))+($A10-INDEX(Παραδοχές!$C$4:$I$4,MATCH($A10,Παραδοχές!$C$4:$I$4,1)))*(INDEX(Παραδοχές!$C$39:$I$39,MATCH($A10,Παραδοχές!$C$4:$I$4,1)+1)-INDEX(Παραδοχές!$C$39:$I$39,MATCH($A10,Παραδοχές!$C$4:$I$4,1)))/(INDEX(Παραδοχές!$C$4:$I$4,MATCH($A10,Παραδοχές!$C$4:$I$4,1)+1)-INDEX(Παραδοχές!$C$4:$I$4,MATCH($A10,Παραδοχές!$C$4:$I$4,1))))</f>
        <v>-0.15</v>
      </c>
      <c r="AD10" s="5">
        <f>IF($A10&gt;=Παραδοχές!$I$4,INDEX(Παραδοχές!$C$40:$I$40,7),INDEX(Παραδοχές!$C$40:$I$40,MATCH($A10,Παραδοχές!$C$4:$I$4,1))+($A10-INDEX(Παραδοχές!$C$4:$I$4,MATCH($A10,Παραδοχές!$C$4:$I$4,1)))*(INDEX(Παραδοχές!$C$40:$I$40,MATCH($A10,Παραδοχές!$C$4:$I$4,1)+1)-INDEX(Παραδοχές!$C$40:$I$40,MATCH($A10,Παραδοχές!$C$4:$I$4,1)))/(INDEX(Παραδοχές!$C$4:$I$4,MATCH($A10,Παραδοχές!$C$4:$I$4,1)+1)-INDEX(Παραδοχές!$C$4:$I$4,MATCH($A10,Παραδοχές!$C$4:$I$4,1))))</f>
        <v>-0.12</v>
      </c>
      <c r="AE10" s="5">
        <f>IF($A10&gt;=Παραδοχές!$I$4,INDEX(Παραδοχές!$C$41:$I$41,7),INDEX(Παραδοχές!$C$41:$I$41,MATCH($A10,Παραδοχές!$C$4:$I$4,1))+($A10-INDEX(Παραδοχές!$C$4:$I$4,MATCH($A10,Παραδοχές!$C$4:$I$4,1)))*(INDEX(Παραδοχές!$C$41:$I$41,MATCH($A10,Παραδοχές!$C$4:$I$4,1)+1)-INDEX(Παραδοχές!$C$41:$I$41,MATCH($A10,Παραδοχές!$C$4:$I$4,1)))/(INDEX(Παραδοχές!$C$4:$I$4,MATCH($A10,Παραδοχές!$C$4:$I$4,1)+1)-INDEX(Παραδοχές!$C$4:$I$4,MATCH($A10,Παραδοχές!$C$4:$I$4,1))))</f>
        <v>0</v>
      </c>
      <c r="AF10" s="5">
        <f>IF($A10&gt;=Παραδοχές!$I$4,INDEX(Παραδοχές!$C$42:$I$42,7),INDEX(Παραδοχές!$C$42:$I$42,MATCH($A10,Παραδοχές!$C$4:$I$4,1))+($A10-INDEX(Παραδοχές!$C$4:$I$4,MATCH($A10,Παραδοχές!$C$4:$I$4,1)))*(INDEX(Παραδοχές!$C$42:$I$42,MATCH($A10,Παραδοχές!$C$4:$I$4,1)+1)-INDEX(Παραδοχές!$C$42:$I$42,MATCH($A10,Παραδοχές!$C$4:$I$4,1)))/(INDEX(Παραδοχές!$C$4:$I$4,MATCH($A10,Παραδοχές!$C$4:$I$4,1)+1)-INDEX(Παραδοχές!$C$4:$I$4,MATCH($A10,Παραδοχές!$C$4:$I$4,1))))</f>
        <v>0</v>
      </c>
    </row>
    <row r="11" spans="1:32" ht="15" customHeight="1" x14ac:dyDescent="0.25">
      <c r="A11" s="4">
        <v>2035</v>
      </c>
      <c r="B11" s="5">
        <f>IF($A11&gt;=Παραδοχές!$I$4,INDEX(Παραδοχές!$C$5:$I$5,7),INDEX(Παραδοχές!$C$5:$I$5,MATCH($A11,Παραδοχές!$C$4:$I$4,1))+($A11-INDEX(Παραδοχές!$C$4:$I$4,MATCH($A11,Παραδοχές!$C$4:$I$4,1)))*(INDEX(Παραδοχές!$C$5:$I$5,MATCH($A11,Παραδοχές!$C$4:$I$4,1)+1)-INDEX(Παραδοχές!$C$5:$I$5,MATCH($A11,Παραδοχές!$C$4:$I$4,1)))/(INDEX(Παραδοχές!$C$4:$I$4,MATCH($A11,Παραδοχές!$C$4:$I$4,1)+1)-INDEX(Παραδοχές!$C$4:$I$4,MATCH($A11,Παραδοχές!$C$4:$I$4,1))))</f>
        <v>1</v>
      </c>
      <c r="C11" s="5">
        <f>IF($A11&gt;=Παραδοχές!$I$4,INDEX(Παραδοχές!$C$6:$I$6,7),INDEX(Παραδοχές!$C$6:$I$6,MATCH($A11,Παραδοχές!$C$4:$I$4,1))+($A11-INDEX(Παραδοχές!$C$4:$I$4,MATCH($A11,Παραδοχές!$C$4:$I$4,1)))*(INDEX(Παραδοχές!$C$6:$I$6,MATCH($A11,Παραδοχές!$C$4:$I$4,1)+1)-INDEX(Παραδοχές!$C$6:$I$6,MATCH($A11,Παραδοχές!$C$4:$I$4,1)))/(INDEX(Παραδοχές!$C$4:$I$4,MATCH($A11,Παραδοχές!$C$4:$I$4,1)+1)-INDEX(Παραδοχές!$C$4:$I$4,MATCH($A11,Παραδοχές!$C$4:$I$4,1))))</f>
        <v>2</v>
      </c>
      <c r="D11" s="6">
        <f t="shared" si="5"/>
        <v>351.76829341869001</v>
      </c>
      <c r="E11" s="5">
        <f>CHOOSE(Παραδοχές!$C$15,IF($A11&gt;=Παραδοχές!$I$4,INDEX(Παραδοχές!$C$11:$I$11,7),INDEX(Παραδοχές!$C$11:$I$11,MATCH($A11,Παραδοχές!$C$4:$I$4,1))+($A11-INDEX(Παραδοχές!$C$4:$I$4,MATCH($A11,Παραδοχές!$C$4:$I$4,1)))*(INDEX(Παραδοχές!$C$11:$I$11,MATCH($A11,Παραδοχές!$C$4:$I$4,1)+1)-INDEX(Παραδοχές!$C$11:$I$11,MATCH($A11,Παραδοχές!$C$4:$I$4,1)))/(INDEX(Παραδοχές!$C$4:$I$4,MATCH($A11,Παραδοχές!$C$4:$I$4,1)+1)-INDEX(Παραδοχές!$C$4:$I$4,MATCH($A11,Παραδοχές!$C$4:$I$4,1)))),IF($A11&gt;=Παραδοχές!$I$4,INDEX(Παραδοχές!$C$12:$I$12,7),INDEX(Παραδοχές!$C$12:$I$12,MATCH($A11,Παραδοχές!$C$4:$I$4,1))+($A11-INDEX(Παραδοχές!$C$4:$I$4,MATCH($A11,Παραδοχές!$C$4:$I$4,1)))*(INDEX(Παραδοχές!$C$12:$I$12,MATCH($A11,Παραδοχές!$C$4:$I$4,1)+1)-INDEX(Παραδοχές!$C$12:$I$12,MATCH($A11,Παραδοχές!$C$4:$I$4,1)))/(INDEX(Παραδοχές!$C$4:$I$4,MATCH($A11,Παραδοχές!$C$4:$I$4,1)+1)-INDEX(Παραδοχές!$C$4:$I$4,MATCH($A11,Παραδοχές!$C$4:$I$4,1)))))</f>
        <v>12.6</v>
      </c>
      <c r="F11" s="5">
        <f>SUM(O11:S11)+Παραδοχές!$K$34*(X11+IF($A11&gt;=2027,Παραδοχές!$J$34,0))+Παραδοχές!$K$35*(Y11+IF($A11&gt;=2027,Παραδοχές!$J$35,0))+Παραδοχές!$K$36*(Z11+IF($A11&gt;=2027,Παραδοχές!$J$36,0))+Παραδοχές!$K$37*(AA11+IF($A11&gt;=2027,Παραδοχές!$J$37,0))+Παραδοχές!$K$38*(AB11+IF($A11&gt;=2027,Παραδοχές!$J$38,0))+Παραδοχές!$K$39*(AC11+IF($A11&gt;=2027,Παραδοχές!$J$39,0))+Παραδοχές!$K$40*(AD11+IF($A11&gt;=2027,Παραδοχές!$J$40,0))+Παραδοχές!$K$41*(AE11+IF($A11&gt;=2027,Παραδοχές!$J$41,0))+Παραδοχές!$K$42*(AF11+IF($A11&gt;=2027,Παραδοχές!$J$42,0))</f>
        <v>0</v>
      </c>
      <c r="G11" s="5">
        <f t="shared" si="0"/>
        <v>12.6</v>
      </c>
      <c r="H11" s="5">
        <f>CHOOSE(Παραδοχές!$C$15,IF($A11&gt;=Παραδοχές!$I$4,INDEX(Παραδοχές!$C$13:$I$13,7),INDEX(Παραδοχές!$C$13:$I$13,MATCH($A11,Παραδοχές!$C$4:$I$4,1))+($A11-INDEX(Παραδοχές!$C$4:$I$4,MATCH($A11,Παραδοχές!$C$4:$I$4,1)))*(INDEX(Παραδοχές!$C$13:$I$13,MATCH($A11,Παραδοχές!$C$4:$I$4,1)+1)-INDEX(Παραδοχές!$C$13:$I$13,MATCH($A11,Παραδοχές!$C$4:$I$4,1)))/(INDEX(Παραδοχές!$C$4:$I$4,MATCH($A11,Παραδοχές!$C$4:$I$4,1)+1)-INDEX(Παραδοχές!$C$4:$I$4,MATCH($A11,Παραδοχές!$C$4:$I$4,1)))),IF($A11&gt;=Παραδοχές!$I$4,INDEX(Παραδοχές!$C$14:$I$14,7),INDEX(Παραδοχές!$C$14:$I$14,MATCH($A11,Παραδοχές!$C$4:$I$4,1))+($A11-INDEX(Παραδοχές!$C$4:$I$4,MATCH($A11,Παραδοχές!$C$4:$I$4,1)))*(INDEX(Παραδοχές!$C$14:$I$14,MATCH($A11,Παραδοχές!$C$4:$I$4,1)+1)-INDEX(Παραδοχές!$C$14:$I$14,MATCH($A11,Παραδοχές!$C$4:$I$4,1)))/(INDEX(Παραδοχές!$C$4:$I$4,MATCH($A11,Παραδοχές!$C$4:$I$4,1)+1)-INDEX(Παραδοχές!$C$4:$I$4,MATCH($A11,Παραδοχές!$C$4:$I$4,1)))))</f>
        <v>7.35</v>
      </c>
      <c r="I11" s="5">
        <f t="shared" si="1"/>
        <v>5.25</v>
      </c>
      <c r="J11" s="10">
        <f t="shared" si="2"/>
        <v>18.4678354044812</v>
      </c>
      <c r="K11" s="10">
        <f t="shared" si="3"/>
        <v>44.322804970755001</v>
      </c>
      <c r="L11" s="10">
        <f t="shared" si="4"/>
        <v>25.854969566273699</v>
      </c>
      <c r="M11" s="10">
        <f>J11/POWER(1+Παραδοχές!$C$8,A11-2026)</f>
        <v>13.5504228255678</v>
      </c>
      <c r="N11" s="6">
        <f>SUM($M$2:M11)</f>
        <v>126.50058578800299</v>
      </c>
      <c r="O11" s="5">
        <f>Παραδοχές!$K$18*(IF($A11&gt;=Παραδοχές!$I$4,INDEX(Παραδοχές!$C$18:$I$18,7),INDEX(Παραδοχές!$C$18:$I$18,MATCH($A11,Παραδοχές!$C$4:$I$4,1))+($A11-INDEX(Παραδοχές!$C$4:$I$4,MATCH($A11,Παραδοχές!$C$4:$I$4,1)))*(INDEX(Παραδοχές!$C$18:$I$18,MATCH($A11,Παραδοχές!$C$4:$I$4,1)+1)-INDEX(Παραδοχές!$C$18:$I$18,MATCH($A11,Παραδοχές!$C$4:$I$4,1)))/(INDEX(Παραδοχές!$C$4:$I$4,MATCH($A11,Παραδοχές!$C$4:$I$4,1)+1)-INDEX(Παραδοχές!$C$4:$I$4,MATCH($A11,Παραδοχές!$C$4:$I$4,1)))))</f>
        <v>0</v>
      </c>
      <c r="P11" s="5">
        <f>Παραδοχές!$K$19*(IF($A11&gt;=Παραδοχές!$I$4,INDEX(Παραδοχές!$C$19:$I$19,7),INDEX(Παραδοχές!$C$19:$I$19,MATCH($A11,Παραδοχές!$C$4:$I$4,1))+($A11-INDEX(Παραδοχές!$C$4:$I$4,MATCH($A11,Παραδοχές!$C$4:$I$4,1)))*(INDEX(Παραδοχές!$C$19:$I$19,MATCH($A11,Παραδοχές!$C$4:$I$4,1)+1)-INDEX(Παραδοχές!$C$19:$I$19,MATCH($A11,Παραδοχές!$C$4:$I$4,1)))/(INDEX(Παραδοχές!$C$4:$I$4,MATCH($A11,Παραδοχές!$C$4:$I$4,1)+1)-INDEX(Παραδοχές!$C$4:$I$4,MATCH($A11,Παραδοχές!$C$4:$I$4,1)))))</f>
        <v>0</v>
      </c>
      <c r="Q11" s="5">
        <f>Παραδοχές!$K$20*(IF($A11&gt;=Παραδοχές!$I$4,INDEX(Παραδοχές!$C$20:$I$20,7),INDEX(Παραδοχές!$C$20:$I$20,MATCH($A11,Παραδοχές!$C$4:$I$4,1))+($A11-INDEX(Παραδοχές!$C$4:$I$4,MATCH($A11,Παραδοχές!$C$4:$I$4,1)))*(INDEX(Παραδοχές!$C$20:$I$20,MATCH($A11,Παραδοχές!$C$4:$I$4,1)+1)-INDEX(Παραδοχές!$C$20:$I$20,MATCH($A11,Παραδοχές!$C$4:$I$4,1)))/(INDEX(Παραδοχές!$C$4:$I$4,MATCH($A11,Παραδοχές!$C$4:$I$4,1)+1)-INDEX(Παραδοχές!$C$4:$I$4,MATCH($A11,Παραδοχές!$C$4:$I$4,1)))))</f>
        <v>0</v>
      </c>
      <c r="R11" s="5">
        <f>Παραδοχές!$K$21*(IF($A11&gt;=Παραδοχές!$I$4,INDEX(Παραδοχές!$C$21:$I$21,7),INDEX(Παραδοχές!$C$21:$I$21,MATCH($A11,Παραδοχές!$C$4:$I$4,1))+($A11-INDEX(Παραδοχές!$C$4:$I$4,MATCH($A11,Παραδοχές!$C$4:$I$4,1)))*(INDEX(Παραδοχές!$C$21:$I$21,MATCH($A11,Παραδοχές!$C$4:$I$4,1)+1)-INDEX(Παραδοχές!$C$21:$I$21,MATCH($A11,Παραδοχές!$C$4:$I$4,1)))/(INDEX(Παραδοχές!$C$4:$I$4,MATCH($A11,Παραδοχές!$C$4:$I$4,1)+1)-INDEX(Παραδοχές!$C$4:$I$4,MATCH($A11,Παραδοχές!$C$4:$I$4,1)))))</f>
        <v>0</v>
      </c>
      <c r="S11" s="5">
        <f>Παραδοχές!$K$22*(IF($A11&gt;=Παραδοχές!$I$4,INDEX(Παραδοχές!$C$22:$I$22,7),INDEX(Παραδοχές!$C$22:$I$22,MATCH($A11,Παραδοχές!$C$4:$I$4,1))+($A11-INDEX(Παραδοχές!$C$4:$I$4,MATCH($A11,Παραδοχές!$C$4:$I$4,1)))*(INDEX(Παραδοχές!$C$22:$I$22,MATCH($A11,Παραδοχές!$C$4:$I$4,1)+1)-INDEX(Παραδοχές!$C$22:$I$22,MATCH($A11,Παραδοχές!$C$4:$I$4,1)))/(INDEX(Παραδοχές!$C$4:$I$4,MATCH($A11,Παραδοχές!$C$4:$I$4,1)+1)-INDEX(Παραδοχές!$C$4:$I$4,MATCH($A11,Παραδοχές!$C$4:$I$4,1)))))</f>
        <v>0</v>
      </c>
      <c r="T11" s="6">
        <f>IF($A11&gt;=Παραδοχές!$I$4,INDEX(Παραδοχές!$C$26:$I$26,7),INDEX(Παραδοχές!$C$26:$I$26,MATCH($A11,Παραδοχές!$C$4:$I$4,1))+($A11-INDEX(Παραδοχές!$C$4:$I$4,MATCH($A11,Παραδοχές!$C$4:$I$4,1)))*(INDEX(Παραδοχές!$C$26:$I$26,MATCH($A11,Παραδοχές!$C$4:$I$4,1)+1)-INDEX(Παραδοχές!$C$26:$I$26,MATCH($A11,Παραδοχές!$C$4:$I$4,1)))/(INDEX(Παραδοχές!$C$4:$I$4,MATCH($A11,Παραδοχές!$C$4:$I$4,1)+1)-INDEX(Παραδοχές!$C$4:$I$4,MATCH($A11,Παραδοχές!$C$4:$I$4,1))))</f>
        <v>2634</v>
      </c>
      <c r="U11" s="6">
        <f>IF($A11&gt;=Παραδοχές!$I$4,INDEX(Παραδοχές!$C$27:$I$27,7),INDEX(Παραδοχές!$C$27:$I$27,MATCH($A11,Παραδοχές!$C$4:$I$4,1))+($A11-INDEX(Παραδοχές!$C$4:$I$4,MATCH($A11,Παραδοχές!$C$4:$I$4,1)))*(INDEX(Παραδοχές!$C$27:$I$27,MATCH($A11,Παραδοχές!$C$4:$I$4,1)+1)-INDEX(Παραδοχές!$C$27:$I$27,MATCH($A11,Παραδοχές!$C$4:$I$4,1)))/(INDEX(Παραδοχές!$C$4:$I$4,MATCH($A11,Παραδοχές!$C$4:$I$4,1)+1)-INDEX(Παραδοχές!$C$4:$I$4,MATCH($A11,Παραδοχές!$C$4:$I$4,1))))</f>
        <v>4635</v>
      </c>
      <c r="V11" s="12">
        <f>IF($A11&gt;=Παραδοχές!$I$4,INDEX(Παραδοχές!$C$28:$I$28,7),INDEX(Παραδοχές!$C$28:$I$28,MATCH($A11,Παραδοχές!$C$4:$I$4,1))+($A11-INDEX(Παραδοχές!$C$4:$I$4,MATCH($A11,Παραδοχές!$C$4:$I$4,1)))*(INDEX(Παραδοχές!$C$28:$I$28,MATCH($A11,Παραδοχές!$C$4:$I$4,1)+1)-INDEX(Παραδοχές!$C$28:$I$28,MATCH($A11,Παραδοχές!$C$4:$I$4,1)))/(INDEX(Παραδοχές!$C$4:$I$4,MATCH($A11,Παραδοχές!$C$4:$I$4,1)+1)-INDEX(Παραδοχές!$C$4:$I$4,MATCH($A11,Παραδοχές!$C$4:$I$4,1))))</f>
        <v>53.3</v>
      </c>
      <c r="W11" s="13">
        <f>1/POWER(1+Παραδοχές!$C$8,A11-2026)</f>
        <v>0.73373097218961403</v>
      </c>
      <c r="X11" s="5">
        <f>IF($A11&gt;=Παραδοχές!$I$4,INDEX(Παραδοχές!$C$34:$I$34,7),INDEX(Παραδοχές!$C$34:$I$34,MATCH($A11,Παραδοχές!$C$4:$I$4,1))+($A11-INDEX(Παραδοχές!$C$4:$I$4,MATCH($A11,Παραδοχές!$C$4:$I$4,1)))*(INDEX(Παραδοχές!$C$34:$I$34,MATCH($A11,Παραδοχές!$C$4:$I$4,1)+1)-INDEX(Παραδοχές!$C$34:$I$34,MATCH($A11,Παραδοχές!$C$4:$I$4,1)))/(INDEX(Παραδοχές!$C$4:$I$4,MATCH($A11,Παραδοχές!$C$4:$I$4,1)+1)-INDEX(Παραδοχές!$C$4:$I$4,MATCH($A11,Παραδοχές!$C$4:$I$4,1))))</f>
        <v>-0.2</v>
      </c>
      <c r="Y11" s="5">
        <f>IF($A11&gt;=Παραδοχές!$I$4,INDEX(Παραδοχές!$C$35:$I$35,7),INDEX(Παραδοχές!$C$35:$I$35,MATCH($A11,Παραδοχές!$C$4:$I$4,1))+($A11-INDEX(Παραδοχές!$C$4:$I$4,MATCH($A11,Παραδοχές!$C$4:$I$4,1)))*(INDEX(Παραδοχές!$C$35:$I$35,MATCH($A11,Παραδοχές!$C$4:$I$4,1)+1)-INDEX(Παραδοχές!$C$35:$I$35,MATCH($A11,Παραδοχές!$C$4:$I$4,1)))/(INDEX(Παραδοχές!$C$4:$I$4,MATCH($A11,Παραδοχές!$C$4:$I$4,1)+1)-INDEX(Παραδοχές!$C$4:$I$4,MATCH($A11,Παραδοχές!$C$4:$I$4,1))))</f>
        <v>-0.27500000000000002</v>
      </c>
      <c r="Z11" s="5">
        <f>IF($A11&gt;=Παραδοχές!$I$4,INDEX(Παραδοχές!$C$36:$I$36,7),INDEX(Παραδοχές!$C$36:$I$36,MATCH($A11,Παραδοχές!$C$4:$I$4,1))+($A11-INDEX(Παραδοχές!$C$4:$I$4,MATCH($A11,Παραδοχές!$C$4:$I$4,1)))*(INDEX(Παραδοχές!$C$36:$I$36,MATCH($A11,Παραδοχές!$C$4:$I$4,1)+1)-INDEX(Παραδοχές!$C$36:$I$36,MATCH($A11,Παραδοχές!$C$4:$I$4,1)))/(INDEX(Παραδοχές!$C$4:$I$4,MATCH($A11,Παραδοχές!$C$4:$I$4,1)+1)-INDEX(Παραδοχές!$C$4:$I$4,MATCH($A11,Παραδοχές!$C$4:$I$4,1))))</f>
        <v>-0.4</v>
      </c>
      <c r="AA11" s="5">
        <f>IF($A11&gt;=Παραδοχές!$I$4,INDEX(Παραδοχές!$C$37:$I$37,7),INDEX(Παραδοχές!$C$37:$I$37,MATCH($A11,Παραδοχές!$C$4:$I$4,1))+($A11-INDEX(Παραδοχές!$C$4:$I$4,MATCH($A11,Παραδοχές!$C$4:$I$4,1)))*(INDEX(Παραδοχές!$C$37:$I$37,MATCH($A11,Παραδοχές!$C$4:$I$4,1)+1)-INDEX(Παραδοχές!$C$37:$I$37,MATCH($A11,Παραδοχές!$C$4:$I$4,1)))/(INDEX(Παραδοχές!$C$4:$I$4,MATCH($A11,Παραδοχές!$C$4:$I$4,1)+1)-INDEX(Παραδοχές!$C$4:$I$4,MATCH($A11,Παραδοχές!$C$4:$I$4,1))))</f>
        <v>-0.05</v>
      </c>
      <c r="AB11" s="5">
        <f>IF($A11&gt;=Παραδοχές!$I$4,INDEX(Παραδοχές!$C$38:$I$38,7),INDEX(Παραδοχές!$C$38:$I$38,MATCH($A11,Παραδοχές!$C$4:$I$4,1))+($A11-INDEX(Παραδοχές!$C$4:$I$4,MATCH($A11,Παραδοχές!$C$4:$I$4,1)))*(INDEX(Παραδοχές!$C$38:$I$38,MATCH($A11,Παραδοχές!$C$4:$I$4,1)+1)-INDEX(Παραδοχές!$C$38:$I$38,MATCH($A11,Παραδοχές!$C$4:$I$4,1)))/(INDEX(Παραδοχές!$C$4:$I$4,MATCH($A11,Παραδοχές!$C$4:$I$4,1)+1)-INDEX(Παραδοχές!$C$4:$I$4,MATCH($A11,Παραδοχές!$C$4:$I$4,1))))</f>
        <v>-0.2</v>
      </c>
      <c r="AC11" s="5">
        <f>IF($A11&gt;=Παραδοχές!$I$4,INDEX(Παραδοχές!$C$39:$I$39,7),INDEX(Παραδοχές!$C$39:$I$39,MATCH($A11,Παραδοχές!$C$4:$I$4,1))+($A11-INDEX(Παραδοχές!$C$4:$I$4,MATCH($A11,Παραδοχές!$C$4:$I$4,1)))*(INDEX(Παραδοχές!$C$39:$I$39,MATCH($A11,Παραδοχές!$C$4:$I$4,1)+1)-INDEX(Παραδοχές!$C$39:$I$39,MATCH($A11,Παραδοχές!$C$4:$I$4,1)))/(INDEX(Παραδοχές!$C$4:$I$4,MATCH($A11,Παραδοχές!$C$4:$I$4,1)+1)-INDEX(Παραδοχές!$C$4:$I$4,MATCH($A11,Παραδοχές!$C$4:$I$4,1))))</f>
        <v>-0.15</v>
      </c>
      <c r="AD11" s="5">
        <f>IF($A11&gt;=Παραδοχές!$I$4,INDEX(Παραδοχές!$C$40:$I$40,7),INDEX(Παραδοχές!$C$40:$I$40,MATCH($A11,Παραδοχές!$C$4:$I$4,1))+($A11-INDEX(Παραδοχές!$C$4:$I$4,MATCH($A11,Παραδοχές!$C$4:$I$4,1)))*(INDEX(Παραδοχές!$C$40:$I$40,MATCH($A11,Παραδοχές!$C$4:$I$4,1)+1)-INDEX(Παραδοχές!$C$40:$I$40,MATCH($A11,Παραδοχές!$C$4:$I$4,1)))/(INDEX(Παραδοχές!$C$4:$I$4,MATCH($A11,Παραδοχές!$C$4:$I$4,1)+1)-INDEX(Παραδοχές!$C$4:$I$4,MATCH($A11,Παραδοχές!$C$4:$I$4,1))))</f>
        <v>-0.12</v>
      </c>
      <c r="AE11" s="5">
        <f>IF($A11&gt;=Παραδοχές!$I$4,INDEX(Παραδοχές!$C$41:$I$41,7),INDEX(Παραδοχές!$C$41:$I$41,MATCH($A11,Παραδοχές!$C$4:$I$4,1))+($A11-INDEX(Παραδοχές!$C$4:$I$4,MATCH($A11,Παραδοχές!$C$4:$I$4,1)))*(INDEX(Παραδοχές!$C$41:$I$41,MATCH($A11,Παραδοχές!$C$4:$I$4,1)+1)-INDEX(Παραδοχές!$C$41:$I$41,MATCH($A11,Παραδοχές!$C$4:$I$4,1)))/(INDEX(Παραδοχές!$C$4:$I$4,MATCH($A11,Παραδοχές!$C$4:$I$4,1)+1)-INDEX(Παραδοχές!$C$4:$I$4,MATCH($A11,Παραδοχές!$C$4:$I$4,1))))</f>
        <v>0</v>
      </c>
      <c r="AF11" s="5">
        <f>IF($A11&gt;=Παραδοχές!$I$4,INDEX(Παραδοχές!$C$42:$I$42,7),INDEX(Παραδοχές!$C$42:$I$42,MATCH($A11,Παραδοχές!$C$4:$I$4,1))+($A11-INDEX(Παραδοχές!$C$4:$I$4,MATCH($A11,Παραδοχές!$C$4:$I$4,1)))*(INDEX(Παραδοχές!$C$42:$I$42,MATCH($A11,Παραδοχές!$C$4:$I$4,1)+1)-INDEX(Παραδοχές!$C$42:$I$42,MATCH($A11,Παραδοχές!$C$4:$I$4,1)))/(INDEX(Παραδοχές!$C$4:$I$4,MATCH($A11,Παραδοχές!$C$4:$I$4,1)+1)-INDEX(Παραδοχές!$C$4:$I$4,MATCH($A11,Παραδοχές!$C$4:$I$4,1))))</f>
        <v>0</v>
      </c>
    </row>
    <row r="12" spans="1:32" ht="15" customHeight="1" x14ac:dyDescent="0.25">
      <c r="A12" s="4">
        <v>2036</v>
      </c>
      <c r="B12" s="5">
        <f>IF($A12&gt;=Παραδοχές!$I$4,INDEX(Παραδοχές!$C$5:$I$5,7),INDEX(Παραδοχές!$C$5:$I$5,MATCH($A12,Παραδοχές!$C$4:$I$4,1))+($A12-INDEX(Παραδοχές!$C$4:$I$4,MATCH($A12,Παραδοχές!$C$4:$I$4,1)))*(INDEX(Παραδοχές!$C$5:$I$5,MATCH($A12,Παραδοχές!$C$4:$I$4,1)+1)-INDEX(Παραδοχές!$C$5:$I$5,MATCH($A12,Παραδοχές!$C$4:$I$4,1)))/(INDEX(Παραδοχές!$C$4:$I$4,MATCH($A12,Παραδοχές!$C$4:$I$4,1)+1)-INDEX(Παραδοχές!$C$4:$I$4,MATCH($A12,Παραδοχές!$C$4:$I$4,1))))</f>
        <v>0.94</v>
      </c>
      <c r="C12" s="5">
        <f>IF($A12&gt;=Παραδοχές!$I$4,INDEX(Παραδοχές!$C$6:$I$6,7),INDEX(Παραδοχές!$C$6:$I$6,MATCH($A12,Παραδοχές!$C$4:$I$4,1))+($A12-INDEX(Παραδοχές!$C$4:$I$4,MATCH($A12,Παραδοχές!$C$4:$I$4,1)))*(INDEX(Παραδοχές!$C$6:$I$6,MATCH($A12,Παραδοχές!$C$4:$I$4,1)+1)-INDEX(Παραδοχές!$C$6:$I$6,MATCH($A12,Παραδοχές!$C$4:$I$4,1)))/(INDEX(Παραδοχές!$C$4:$I$4,MATCH($A12,Παραδοχές!$C$4:$I$4,1)+1)-INDEX(Παραδοχές!$C$4:$I$4,MATCH($A12,Παραδοχές!$C$4:$I$4,1))))</f>
        <v>2</v>
      </c>
      <c r="D12" s="6">
        <f t="shared" si="5"/>
        <v>362.11028124519999</v>
      </c>
      <c r="E12" s="5">
        <f>CHOOSE(Παραδοχές!$C$15,IF($A12&gt;=Παραδοχές!$I$4,INDEX(Παραδοχές!$C$11:$I$11,7),INDEX(Παραδοχές!$C$11:$I$11,MATCH($A12,Παραδοχές!$C$4:$I$4,1))+($A12-INDEX(Παραδοχές!$C$4:$I$4,MATCH($A12,Παραδοχές!$C$4:$I$4,1)))*(INDEX(Παραδοχές!$C$11:$I$11,MATCH($A12,Παραδοχές!$C$4:$I$4,1)+1)-INDEX(Παραδοχές!$C$11:$I$11,MATCH($A12,Παραδοχές!$C$4:$I$4,1)))/(INDEX(Παραδοχές!$C$4:$I$4,MATCH($A12,Παραδοχές!$C$4:$I$4,1)+1)-INDEX(Παραδοχές!$C$4:$I$4,MATCH($A12,Παραδοχές!$C$4:$I$4,1)))),IF($A12&gt;=Παραδοχές!$I$4,INDEX(Παραδοχές!$C$12:$I$12,7),INDEX(Παραδοχές!$C$12:$I$12,MATCH($A12,Παραδοχές!$C$4:$I$4,1))+($A12-INDEX(Παραδοχές!$C$4:$I$4,MATCH($A12,Παραδοχές!$C$4:$I$4,1)))*(INDEX(Παραδοχές!$C$12:$I$12,MATCH($A12,Παραδοχές!$C$4:$I$4,1)+1)-INDEX(Παραδοχές!$C$12:$I$12,MATCH($A12,Παραδοχές!$C$4:$I$4,1)))/(INDEX(Παραδοχές!$C$4:$I$4,MATCH($A12,Παραδοχές!$C$4:$I$4,1)+1)-INDEX(Παραδοχές!$C$4:$I$4,MATCH($A12,Παραδοχές!$C$4:$I$4,1)))))</f>
        <v>12.7</v>
      </c>
      <c r="F12" s="5">
        <f>SUM(O12:S12)+Παραδοχές!$K$34*(X12+IF($A12&gt;=2027,Παραδοχές!$J$34,0))+Παραδοχές!$K$35*(Y12+IF($A12&gt;=2027,Παραδοχές!$J$35,0))+Παραδοχές!$K$36*(Z12+IF($A12&gt;=2027,Παραδοχές!$J$36,0))+Παραδοχές!$K$37*(AA12+IF($A12&gt;=2027,Παραδοχές!$J$37,0))+Παραδοχές!$K$38*(AB12+IF($A12&gt;=2027,Παραδοχές!$J$38,0))+Παραδοχές!$K$39*(AC12+IF($A12&gt;=2027,Παραδοχές!$J$39,0))+Παραδοχές!$K$40*(AD12+IF($A12&gt;=2027,Παραδοχές!$J$40,0))+Παραδοχές!$K$41*(AE12+IF($A12&gt;=2027,Παραδοχές!$J$41,0))+Παραδοχές!$K$42*(AF12+IF($A12&gt;=2027,Παραδοχές!$J$42,0))</f>
        <v>0</v>
      </c>
      <c r="G12" s="5">
        <f t="shared" si="0"/>
        <v>12.7</v>
      </c>
      <c r="H12" s="5">
        <f>CHOOSE(Παραδοχές!$C$15,IF($A12&gt;=Παραδοχές!$I$4,INDEX(Παραδοχές!$C$13:$I$13,7),INDEX(Παραδοχές!$C$13:$I$13,MATCH($A12,Παραδοχές!$C$4:$I$4,1))+($A12-INDEX(Παραδοχές!$C$4:$I$4,MATCH($A12,Παραδοχές!$C$4:$I$4,1)))*(INDEX(Παραδοχές!$C$13:$I$13,MATCH($A12,Παραδοχές!$C$4:$I$4,1)+1)-INDEX(Παραδοχές!$C$13:$I$13,MATCH($A12,Παραδοχές!$C$4:$I$4,1)))/(INDEX(Παραδοχές!$C$4:$I$4,MATCH($A12,Παραδοχές!$C$4:$I$4,1)+1)-INDEX(Παραδοχές!$C$4:$I$4,MATCH($A12,Παραδοχές!$C$4:$I$4,1)))),IF($A12&gt;=Παραδοχές!$I$4,INDEX(Παραδοχές!$C$14:$I$14,7),INDEX(Παραδοχές!$C$14:$I$14,MATCH($A12,Παραδοχές!$C$4:$I$4,1))+($A12-INDEX(Παραδοχές!$C$4:$I$4,MATCH($A12,Παραδοχές!$C$4:$I$4,1)))*(INDEX(Παραδοχές!$C$14:$I$14,MATCH($A12,Παραδοχές!$C$4:$I$4,1)+1)-INDEX(Παραδοχές!$C$14:$I$14,MATCH($A12,Παραδοχές!$C$4:$I$4,1)))/(INDEX(Παραδοχές!$C$4:$I$4,MATCH($A12,Παραδοχές!$C$4:$I$4,1)+1)-INDEX(Παραδοχές!$C$4:$I$4,MATCH($A12,Παραδοχές!$C$4:$I$4,1)))))</f>
        <v>7.33</v>
      </c>
      <c r="I12" s="5">
        <f t="shared" si="1"/>
        <v>5.37</v>
      </c>
      <c r="J12" s="10">
        <f t="shared" si="2"/>
        <v>19.445322102867198</v>
      </c>
      <c r="K12" s="10">
        <f t="shared" si="3"/>
        <v>45.9880057181404</v>
      </c>
      <c r="L12" s="10">
        <f t="shared" si="4"/>
        <v>26.542683615273202</v>
      </c>
      <c r="M12" s="10">
        <f>J12/POWER(1+Παραδοχές!$C$8,A12-2026)</f>
        <v>13.7851546773691</v>
      </c>
      <c r="N12" s="6">
        <f>SUM($M$2:M12)</f>
        <v>140.28574046537199</v>
      </c>
      <c r="O12" s="5">
        <f>Παραδοχές!$K$18*(IF($A12&gt;=Παραδοχές!$I$4,INDEX(Παραδοχές!$C$18:$I$18,7),INDEX(Παραδοχές!$C$18:$I$18,MATCH($A12,Παραδοχές!$C$4:$I$4,1))+($A12-INDEX(Παραδοχές!$C$4:$I$4,MATCH($A12,Παραδοχές!$C$4:$I$4,1)))*(INDEX(Παραδοχές!$C$18:$I$18,MATCH($A12,Παραδοχές!$C$4:$I$4,1)+1)-INDEX(Παραδοχές!$C$18:$I$18,MATCH($A12,Παραδοχές!$C$4:$I$4,1)))/(INDEX(Παραδοχές!$C$4:$I$4,MATCH($A12,Παραδοχές!$C$4:$I$4,1)+1)-INDEX(Παραδοχές!$C$4:$I$4,MATCH($A12,Παραδοχές!$C$4:$I$4,1)))))</f>
        <v>0</v>
      </c>
      <c r="P12" s="5">
        <f>Παραδοχές!$K$19*(IF($A12&gt;=Παραδοχές!$I$4,INDEX(Παραδοχές!$C$19:$I$19,7),INDEX(Παραδοχές!$C$19:$I$19,MATCH($A12,Παραδοχές!$C$4:$I$4,1))+($A12-INDEX(Παραδοχές!$C$4:$I$4,MATCH($A12,Παραδοχές!$C$4:$I$4,1)))*(INDEX(Παραδοχές!$C$19:$I$19,MATCH($A12,Παραδοχές!$C$4:$I$4,1)+1)-INDEX(Παραδοχές!$C$19:$I$19,MATCH($A12,Παραδοχές!$C$4:$I$4,1)))/(INDEX(Παραδοχές!$C$4:$I$4,MATCH($A12,Παραδοχές!$C$4:$I$4,1)+1)-INDEX(Παραδοχές!$C$4:$I$4,MATCH($A12,Παραδοχές!$C$4:$I$4,1)))))</f>
        <v>0</v>
      </c>
      <c r="Q12" s="5">
        <f>Παραδοχές!$K$20*(IF($A12&gt;=Παραδοχές!$I$4,INDEX(Παραδοχές!$C$20:$I$20,7),INDEX(Παραδοχές!$C$20:$I$20,MATCH($A12,Παραδοχές!$C$4:$I$4,1))+($A12-INDEX(Παραδοχές!$C$4:$I$4,MATCH($A12,Παραδοχές!$C$4:$I$4,1)))*(INDEX(Παραδοχές!$C$20:$I$20,MATCH($A12,Παραδοχές!$C$4:$I$4,1)+1)-INDEX(Παραδοχές!$C$20:$I$20,MATCH($A12,Παραδοχές!$C$4:$I$4,1)))/(INDEX(Παραδοχές!$C$4:$I$4,MATCH($A12,Παραδοχές!$C$4:$I$4,1)+1)-INDEX(Παραδοχές!$C$4:$I$4,MATCH($A12,Παραδοχές!$C$4:$I$4,1)))))</f>
        <v>0</v>
      </c>
      <c r="R12" s="5">
        <f>Παραδοχές!$K$21*(IF($A12&gt;=Παραδοχές!$I$4,INDEX(Παραδοχές!$C$21:$I$21,7),INDEX(Παραδοχές!$C$21:$I$21,MATCH($A12,Παραδοχές!$C$4:$I$4,1))+($A12-INDEX(Παραδοχές!$C$4:$I$4,MATCH($A12,Παραδοχές!$C$4:$I$4,1)))*(INDEX(Παραδοχές!$C$21:$I$21,MATCH($A12,Παραδοχές!$C$4:$I$4,1)+1)-INDEX(Παραδοχές!$C$21:$I$21,MATCH($A12,Παραδοχές!$C$4:$I$4,1)))/(INDEX(Παραδοχές!$C$4:$I$4,MATCH($A12,Παραδοχές!$C$4:$I$4,1)+1)-INDEX(Παραδοχές!$C$4:$I$4,MATCH($A12,Παραδοχές!$C$4:$I$4,1)))))</f>
        <v>0</v>
      </c>
      <c r="S12" s="5">
        <f>Παραδοχές!$K$22*(IF($A12&gt;=Παραδοχές!$I$4,INDEX(Παραδοχές!$C$22:$I$22,7),INDEX(Παραδοχές!$C$22:$I$22,MATCH($A12,Παραδοχές!$C$4:$I$4,1))+($A12-INDEX(Παραδοχές!$C$4:$I$4,MATCH($A12,Παραδοχές!$C$4:$I$4,1)))*(INDEX(Παραδοχές!$C$22:$I$22,MATCH($A12,Παραδοχές!$C$4:$I$4,1)+1)-INDEX(Παραδοχές!$C$22:$I$22,MATCH($A12,Παραδοχές!$C$4:$I$4,1)))/(INDEX(Παραδοχές!$C$4:$I$4,MATCH($A12,Παραδοχές!$C$4:$I$4,1)+1)-INDEX(Παραδοχές!$C$4:$I$4,MATCH($A12,Παραδοχές!$C$4:$I$4,1)))))</f>
        <v>0</v>
      </c>
      <c r="T12" s="6">
        <f>IF($A12&gt;=Παραδοχές!$I$4,INDEX(Παραδοχές!$C$26:$I$26,7),INDEX(Παραδοχές!$C$26:$I$26,MATCH($A12,Παραδοχές!$C$4:$I$4,1))+($A12-INDEX(Παραδοχές!$C$4:$I$4,MATCH($A12,Παραδοχές!$C$4:$I$4,1)))*(INDEX(Παραδοχές!$C$26:$I$26,MATCH($A12,Παραδοχές!$C$4:$I$4,1)+1)-INDEX(Παραδοχές!$C$26:$I$26,MATCH($A12,Παραδοχές!$C$4:$I$4,1)))/(INDEX(Παραδοχές!$C$4:$I$4,MATCH($A12,Παραδοχές!$C$4:$I$4,1)+1)-INDEX(Παραδοχές!$C$4:$I$4,MATCH($A12,Παραδοχές!$C$4:$I$4,1))))</f>
        <v>2660.2</v>
      </c>
      <c r="U12" s="6">
        <f>IF($A12&gt;=Παραδοχές!$I$4,INDEX(Παραδοχές!$C$27:$I$27,7),INDEX(Παραδοχές!$C$27:$I$27,MATCH($A12,Παραδοχές!$C$4:$I$4,1))+($A12-INDEX(Παραδοχές!$C$4:$I$4,MATCH($A12,Παραδοχές!$C$4:$I$4,1)))*(INDEX(Παραδοχές!$C$27:$I$27,MATCH($A12,Παραδοχές!$C$4:$I$4,1)+1)-INDEX(Παραδοχές!$C$27:$I$27,MATCH($A12,Παραδοχές!$C$4:$I$4,1)))/(INDEX(Παραδοχές!$C$4:$I$4,MATCH($A12,Παραδοχές!$C$4:$I$4,1)+1)-INDEX(Παραδοχές!$C$4:$I$4,MATCH($A12,Παραδοχές!$C$4:$I$4,1))))</f>
        <v>4596</v>
      </c>
      <c r="V12" s="12">
        <f>IF($A12&gt;=Παραδοχές!$I$4,INDEX(Παραδοχές!$C$28:$I$28,7),INDEX(Παραδοχές!$C$28:$I$28,MATCH($A12,Παραδοχές!$C$4:$I$4,1))+($A12-INDEX(Παραδοχές!$C$4:$I$4,MATCH($A12,Παραδοχές!$C$4:$I$4,1)))*(INDEX(Παραδοχές!$C$28:$I$28,MATCH($A12,Παραδοχές!$C$4:$I$4,1)+1)-INDEX(Παραδοχές!$C$28:$I$28,MATCH($A12,Παραδοχές!$C$4:$I$4,1)))/(INDEX(Παραδοχές!$C$4:$I$4,MATCH($A12,Παραδοχές!$C$4:$I$4,1)+1)-INDEX(Παραδοχές!$C$4:$I$4,MATCH($A12,Παραδοχές!$C$4:$I$4,1))))</f>
        <v>54.76</v>
      </c>
      <c r="W12" s="13">
        <f>1/POWER(1+Παραδοχές!$C$8,A12-2026)</f>
        <v>0.70891881370977206</v>
      </c>
      <c r="X12" s="5">
        <f>IF($A12&gt;=Παραδοχές!$I$4,INDEX(Παραδοχές!$C$34:$I$34,7),INDEX(Παραδοχές!$C$34:$I$34,MATCH($A12,Παραδοχές!$C$4:$I$4,1))+($A12-INDEX(Παραδοχές!$C$4:$I$4,MATCH($A12,Παραδοχές!$C$4:$I$4,1)))*(INDEX(Παραδοχές!$C$34:$I$34,MATCH($A12,Παραδοχές!$C$4:$I$4,1)+1)-INDEX(Παραδοχές!$C$34:$I$34,MATCH($A12,Παραδοχές!$C$4:$I$4,1)))/(INDEX(Παραδοχές!$C$4:$I$4,MATCH($A12,Παραδοχές!$C$4:$I$4,1)+1)-INDEX(Παραδοχές!$C$4:$I$4,MATCH($A12,Παραδοχές!$C$4:$I$4,1))))</f>
        <v>-0.22</v>
      </c>
      <c r="Y12" s="5">
        <f>IF($A12&gt;=Παραδοχές!$I$4,INDEX(Παραδοχές!$C$35:$I$35,7),INDEX(Παραδοχές!$C$35:$I$35,MATCH($A12,Παραδοχές!$C$4:$I$4,1))+($A12-INDEX(Παραδοχές!$C$4:$I$4,MATCH($A12,Παραδοχές!$C$4:$I$4,1)))*(INDEX(Παραδοχές!$C$35:$I$35,MATCH($A12,Παραδοχές!$C$4:$I$4,1)+1)-INDEX(Παραδοχές!$C$35:$I$35,MATCH($A12,Παραδοχές!$C$4:$I$4,1)))/(INDEX(Παραδοχές!$C$4:$I$4,MATCH($A12,Παραδοχές!$C$4:$I$4,1)+1)-INDEX(Παραδοχές!$C$4:$I$4,MATCH($A12,Παραδοχές!$C$4:$I$4,1))))</f>
        <v>-0.3</v>
      </c>
      <c r="Z12" s="5">
        <f>IF($A12&gt;=Παραδοχές!$I$4,INDEX(Παραδοχές!$C$36:$I$36,7),INDEX(Παραδοχές!$C$36:$I$36,MATCH($A12,Παραδοχές!$C$4:$I$4,1))+($A12-INDEX(Παραδοχές!$C$4:$I$4,MATCH($A12,Παραδοχές!$C$4:$I$4,1)))*(INDEX(Παραδοχές!$C$36:$I$36,MATCH($A12,Παραδοχές!$C$4:$I$4,1)+1)-INDEX(Παραδοχές!$C$36:$I$36,MATCH($A12,Παραδοχές!$C$4:$I$4,1)))/(INDEX(Παραδοχές!$C$4:$I$4,MATCH($A12,Παραδοχές!$C$4:$I$4,1)+1)-INDEX(Παραδοχές!$C$4:$I$4,MATCH($A12,Παραδοχές!$C$4:$I$4,1))))</f>
        <v>-0.42</v>
      </c>
      <c r="AA12" s="5">
        <f>IF($A12&gt;=Παραδοχές!$I$4,INDEX(Παραδοχές!$C$37:$I$37,7),INDEX(Παραδοχές!$C$37:$I$37,MATCH($A12,Παραδοχές!$C$4:$I$4,1))+($A12-INDEX(Παραδοχές!$C$4:$I$4,MATCH($A12,Παραδοχές!$C$4:$I$4,1)))*(INDEX(Παραδοχές!$C$37:$I$37,MATCH($A12,Παραδοχές!$C$4:$I$4,1)+1)-INDEX(Παραδοχές!$C$37:$I$37,MATCH($A12,Παραδοχές!$C$4:$I$4,1)))/(INDEX(Παραδοχές!$C$4:$I$4,MATCH($A12,Παραδοχές!$C$4:$I$4,1)+1)-INDEX(Παραδοχές!$C$4:$I$4,MATCH($A12,Παραδοχές!$C$4:$I$4,1))))</f>
        <v>-0.06</v>
      </c>
      <c r="AB12" s="5">
        <f>IF($A12&gt;=Παραδοχές!$I$4,INDEX(Παραδοχές!$C$38:$I$38,7),INDEX(Παραδοχές!$C$38:$I$38,MATCH($A12,Παραδοχές!$C$4:$I$4,1))+($A12-INDEX(Παραδοχές!$C$4:$I$4,MATCH($A12,Παραδοχές!$C$4:$I$4,1)))*(INDEX(Παραδοχές!$C$38:$I$38,MATCH($A12,Παραδοχές!$C$4:$I$4,1)+1)-INDEX(Παραδοχές!$C$38:$I$38,MATCH($A12,Παραδοχές!$C$4:$I$4,1)))/(INDEX(Παραδοχές!$C$4:$I$4,MATCH($A12,Παραδοχές!$C$4:$I$4,1)+1)-INDEX(Παραδοχές!$C$4:$I$4,MATCH($A12,Παραδοχές!$C$4:$I$4,1))))</f>
        <v>-0.2</v>
      </c>
      <c r="AC12" s="5">
        <f>IF($A12&gt;=Παραδοχές!$I$4,INDEX(Παραδοχές!$C$39:$I$39,7),INDEX(Παραδοχές!$C$39:$I$39,MATCH($A12,Παραδοχές!$C$4:$I$4,1))+($A12-INDEX(Παραδοχές!$C$4:$I$4,MATCH($A12,Παραδοχές!$C$4:$I$4,1)))*(INDEX(Παραδοχές!$C$39:$I$39,MATCH($A12,Παραδοχές!$C$4:$I$4,1)+1)-INDEX(Παραδοχές!$C$39:$I$39,MATCH($A12,Παραδοχές!$C$4:$I$4,1)))/(INDEX(Παραδοχές!$C$4:$I$4,MATCH($A12,Παραδοχές!$C$4:$I$4,1)+1)-INDEX(Παραδοχές!$C$4:$I$4,MATCH($A12,Παραδοχές!$C$4:$I$4,1))))</f>
        <v>-0.15</v>
      </c>
      <c r="AD12" s="5">
        <f>IF($A12&gt;=Παραδοχές!$I$4,INDEX(Παραδοχές!$C$40:$I$40,7),INDEX(Παραδοχές!$C$40:$I$40,MATCH($A12,Παραδοχές!$C$4:$I$4,1))+($A12-INDEX(Παραδοχές!$C$4:$I$4,MATCH($A12,Παραδοχές!$C$4:$I$4,1)))*(INDEX(Παραδοχές!$C$40:$I$40,MATCH($A12,Παραδοχές!$C$4:$I$4,1)+1)-INDEX(Παραδοχές!$C$40:$I$40,MATCH($A12,Παραδοχές!$C$4:$I$4,1)))/(INDEX(Παραδοχές!$C$4:$I$4,MATCH($A12,Παραδοχές!$C$4:$I$4,1)+1)-INDEX(Παραδοχές!$C$4:$I$4,MATCH($A12,Παραδοχές!$C$4:$I$4,1))))</f>
        <v>-0.12</v>
      </c>
      <c r="AE12" s="5">
        <f>IF($A12&gt;=Παραδοχές!$I$4,INDEX(Παραδοχές!$C$41:$I$41,7),INDEX(Παραδοχές!$C$41:$I$41,MATCH($A12,Παραδοχές!$C$4:$I$4,1))+($A12-INDEX(Παραδοχές!$C$4:$I$4,MATCH($A12,Παραδοχές!$C$4:$I$4,1)))*(INDEX(Παραδοχές!$C$41:$I$41,MATCH($A12,Παραδοχές!$C$4:$I$4,1)+1)-INDEX(Παραδοχές!$C$41:$I$41,MATCH($A12,Παραδοχές!$C$4:$I$4,1)))/(INDEX(Παραδοχές!$C$4:$I$4,MATCH($A12,Παραδοχές!$C$4:$I$4,1)+1)-INDEX(Παραδοχές!$C$4:$I$4,MATCH($A12,Παραδοχές!$C$4:$I$4,1))))</f>
        <v>0</v>
      </c>
      <c r="AF12" s="5">
        <f>IF($A12&gt;=Παραδοχές!$I$4,INDEX(Παραδοχές!$C$42:$I$42,7),INDEX(Παραδοχές!$C$42:$I$42,MATCH($A12,Παραδοχές!$C$4:$I$4,1))+($A12-INDEX(Παραδοχές!$C$4:$I$4,MATCH($A12,Παραδοχές!$C$4:$I$4,1)))*(INDEX(Παραδοχές!$C$42:$I$42,MATCH($A12,Παραδοχές!$C$4:$I$4,1)+1)-INDEX(Παραδοχές!$C$42:$I$42,MATCH($A12,Παραδοχές!$C$4:$I$4,1)))/(INDEX(Παραδοχές!$C$4:$I$4,MATCH($A12,Παραδοχές!$C$4:$I$4,1)+1)-INDEX(Παραδοχές!$C$4:$I$4,MATCH($A12,Παραδοχές!$C$4:$I$4,1))))</f>
        <v>0</v>
      </c>
    </row>
    <row r="13" spans="1:32" ht="15" customHeight="1" x14ac:dyDescent="0.25">
      <c r="A13" s="4">
        <v>2037</v>
      </c>
      <c r="B13" s="5">
        <f>IF($A13&gt;=Παραδοχές!$I$4,INDEX(Παραδοχές!$C$5:$I$5,7),INDEX(Παραδοχές!$C$5:$I$5,MATCH($A13,Παραδοχές!$C$4:$I$4,1))+($A13-INDEX(Παραδοχές!$C$4:$I$4,MATCH($A13,Παραδοχές!$C$4:$I$4,1)))*(INDEX(Παραδοχές!$C$5:$I$5,MATCH($A13,Παραδοχές!$C$4:$I$4,1)+1)-INDEX(Παραδοχές!$C$5:$I$5,MATCH($A13,Παραδοχές!$C$4:$I$4,1)))/(INDEX(Παραδοχές!$C$4:$I$4,MATCH($A13,Παραδοχές!$C$4:$I$4,1)+1)-INDEX(Παραδοχές!$C$4:$I$4,MATCH($A13,Παραδοχές!$C$4:$I$4,1))))</f>
        <v>0.88</v>
      </c>
      <c r="C13" s="5">
        <f>IF($A13&gt;=Παραδοχές!$I$4,INDEX(Παραδοχές!$C$6:$I$6,7),INDEX(Παραδοχές!$C$6:$I$6,MATCH($A13,Παραδοχές!$C$4:$I$4,1))+($A13-INDEX(Παραδοχές!$C$4:$I$4,MATCH($A13,Παραδοχές!$C$4:$I$4,1)))*(INDEX(Παραδοχές!$C$6:$I$6,MATCH($A13,Παραδοχές!$C$4:$I$4,1)+1)-INDEX(Παραδοχές!$C$6:$I$6,MATCH($A13,Παραδοχές!$C$4:$I$4,1)))/(INDEX(Παραδοχές!$C$4:$I$4,MATCH($A13,Παραδοχές!$C$4:$I$4,1)+1)-INDEX(Παραδοχές!$C$4:$I$4,MATCH($A13,Παραδοχές!$C$4:$I$4,1))))</f>
        <v>2</v>
      </c>
      <c r="D13" s="6">
        <f t="shared" si="5"/>
        <v>372.53905734506202</v>
      </c>
      <c r="E13" s="5">
        <f>CHOOSE(Παραδοχές!$C$15,IF($A13&gt;=Παραδοχές!$I$4,INDEX(Παραδοχές!$C$11:$I$11,7),INDEX(Παραδοχές!$C$11:$I$11,MATCH($A13,Παραδοχές!$C$4:$I$4,1))+($A13-INDEX(Παραδοχές!$C$4:$I$4,MATCH($A13,Παραδοχές!$C$4:$I$4,1)))*(INDEX(Παραδοχές!$C$11:$I$11,MATCH($A13,Παραδοχές!$C$4:$I$4,1)+1)-INDEX(Παραδοχές!$C$11:$I$11,MATCH($A13,Παραδοχές!$C$4:$I$4,1)))/(INDEX(Παραδοχές!$C$4:$I$4,MATCH($A13,Παραδοχές!$C$4:$I$4,1)+1)-INDEX(Παραδοχές!$C$4:$I$4,MATCH($A13,Παραδοχές!$C$4:$I$4,1)))),IF($A13&gt;=Παραδοχές!$I$4,INDEX(Παραδοχές!$C$12:$I$12,7),INDEX(Παραδοχές!$C$12:$I$12,MATCH($A13,Παραδοχές!$C$4:$I$4,1))+($A13-INDEX(Παραδοχές!$C$4:$I$4,MATCH($A13,Παραδοχές!$C$4:$I$4,1)))*(INDEX(Παραδοχές!$C$12:$I$12,MATCH($A13,Παραδοχές!$C$4:$I$4,1)+1)-INDEX(Παραδοχές!$C$12:$I$12,MATCH($A13,Παραδοχές!$C$4:$I$4,1)))/(INDEX(Παραδοχές!$C$4:$I$4,MATCH($A13,Παραδοχές!$C$4:$I$4,1)+1)-INDEX(Παραδοχές!$C$4:$I$4,MATCH($A13,Παραδοχές!$C$4:$I$4,1)))))</f>
        <v>12.8</v>
      </c>
      <c r="F13" s="5">
        <f>SUM(O13:S13)+Παραδοχές!$K$34*(X13+IF($A13&gt;=2027,Παραδοχές!$J$34,0))+Παραδοχές!$K$35*(Y13+IF($A13&gt;=2027,Παραδοχές!$J$35,0))+Παραδοχές!$K$36*(Z13+IF($A13&gt;=2027,Παραδοχές!$J$36,0))+Παραδοχές!$K$37*(AA13+IF($A13&gt;=2027,Παραδοχές!$J$37,0))+Παραδοχές!$K$38*(AB13+IF($A13&gt;=2027,Παραδοχές!$J$38,0))+Παραδοχές!$K$39*(AC13+IF($A13&gt;=2027,Παραδοχές!$J$39,0))+Παραδοχές!$K$40*(AD13+IF($A13&gt;=2027,Παραδοχές!$J$40,0))+Παραδοχές!$K$41*(AE13+IF($A13&gt;=2027,Παραδοχές!$J$41,0))+Παραδοχές!$K$42*(AF13+IF($A13&gt;=2027,Παραδοχές!$J$42,0))</f>
        <v>0</v>
      </c>
      <c r="G13" s="5">
        <f t="shared" si="0"/>
        <v>12.8</v>
      </c>
      <c r="H13" s="5">
        <f>CHOOSE(Παραδοχές!$C$15,IF($A13&gt;=Παραδοχές!$I$4,INDEX(Παραδοχές!$C$13:$I$13,7),INDEX(Παραδοχές!$C$13:$I$13,MATCH($A13,Παραδοχές!$C$4:$I$4,1))+($A13-INDEX(Παραδοχές!$C$4:$I$4,MATCH($A13,Παραδοχές!$C$4:$I$4,1)))*(INDEX(Παραδοχές!$C$13:$I$13,MATCH($A13,Παραδοχές!$C$4:$I$4,1)+1)-INDEX(Παραδοχές!$C$13:$I$13,MATCH($A13,Παραδοχές!$C$4:$I$4,1)))/(INDEX(Παραδοχές!$C$4:$I$4,MATCH($A13,Παραδοχές!$C$4:$I$4,1)+1)-INDEX(Παραδοχές!$C$4:$I$4,MATCH($A13,Παραδοχές!$C$4:$I$4,1)))),IF($A13&gt;=Παραδοχές!$I$4,INDEX(Παραδοχές!$C$14:$I$14,7),INDEX(Παραδοχές!$C$14:$I$14,MATCH($A13,Παραδοχές!$C$4:$I$4,1))+($A13-INDEX(Παραδοχές!$C$4:$I$4,MATCH($A13,Παραδοχές!$C$4:$I$4,1)))*(INDEX(Παραδοχές!$C$14:$I$14,MATCH($A13,Παραδοχές!$C$4:$I$4,1)+1)-INDEX(Παραδοχές!$C$14:$I$14,MATCH($A13,Παραδοχές!$C$4:$I$4,1)))/(INDEX(Παραδοχές!$C$4:$I$4,MATCH($A13,Παραδοχές!$C$4:$I$4,1)+1)-INDEX(Παραδοχές!$C$4:$I$4,MATCH($A13,Παραδοχές!$C$4:$I$4,1)))))</f>
        <v>7.31</v>
      </c>
      <c r="I13" s="5">
        <f t="shared" si="1"/>
        <v>5.49</v>
      </c>
      <c r="J13" s="10">
        <f t="shared" si="2"/>
        <v>20.452394248243898</v>
      </c>
      <c r="K13" s="10">
        <f t="shared" si="3"/>
        <v>47.684999340167899</v>
      </c>
      <c r="L13" s="10">
        <f t="shared" si="4"/>
        <v>27.232605091924</v>
      </c>
      <c r="M13" s="10">
        <f>J13/POWER(1+Παραδοχές!$C$8,A13-2026)</f>
        <v>14.0087797758354</v>
      </c>
      <c r="N13" s="6">
        <f>SUM($M$2:M13)</f>
        <v>154.29452024120701</v>
      </c>
      <c r="O13" s="5">
        <f>Παραδοχές!$K$18*(IF($A13&gt;=Παραδοχές!$I$4,INDEX(Παραδοχές!$C$18:$I$18,7),INDEX(Παραδοχές!$C$18:$I$18,MATCH($A13,Παραδοχές!$C$4:$I$4,1))+($A13-INDEX(Παραδοχές!$C$4:$I$4,MATCH($A13,Παραδοχές!$C$4:$I$4,1)))*(INDEX(Παραδοχές!$C$18:$I$18,MATCH($A13,Παραδοχές!$C$4:$I$4,1)+1)-INDEX(Παραδοχές!$C$18:$I$18,MATCH($A13,Παραδοχές!$C$4:$I$4,1)))/(INDEX(Παραδοχές!$C$4:$I$4,MATCH($A13,Παραδοχές!$C$4:$I$4,1)+1)-INDEX(Παραδοχές!$C$4:$I$4,MATCH($A13,Παραδοχές!$C$4:$I$4,1)))))</f>
        <v>0</v>
      </c>
      <c r="P13" s="5">
        <f>Παραδοχές!$K$19*(IF($A13&gt;=Παραδοχές!$I$4,INDEX(Παραδοχές!$C$19:$I$19,7),INDEX(Παραδοχές!$C$19:$I$19,MATCH($A13,Παραδοχές!$C$4:$I$4,1))+($A13-INDEX(Παραδοχές!$C$4:$I$4,MATCH($A13,Παραδοχές!$C$4:$I$4,1)))*(INDEX(Παραδοχές!$C$19:$I$19,MATCH($A13,Παραδοχές!$C$4:$I$4,1)+1)-INDEX(Παραδοχές!$C$19:$I$19,MATCH($A13,Παραδοχές!$C$4:$I$4,1)))/(INDEX(Παραδοχές!$C$4:$I$4,MATCH($A13,Παραδοχές!$C$4:$I$4,1)+1)-INDEX(Παραδοχές!$C$4:$I$4,MATCH($A13,Παραδοχές!$C$4:$I$4,1)))))</f>
        <v>0</v>
      </c>
      <c r="Q13" s="5">
        <f>Παραδοχές!$K$20*(IF($A13&gt;=Παραδοχές!$I$4,INDEX(Παραδοχές!$C$20:$I$20,7),INDEX(Παραδοχές!$C$20:$I$20,MATCH($A13,Παραδοχές!$C$4:$I$4,1))+($A13-INDEX(Παραδοχές!$C$4:$I$4,MATCH($A13,Παραδοχές!$C$4:$I$4,1)))*(INDEX(Παραδοχές!$C$20:$I$20,MATCH($A13,Παραδοχές!$C$4:$I$4,1)+1)-INDEX(Παραδοχές!$C$20:$I$20,MATCH($A13,Παραδοχές!$C$4:$I$4,1)))/(INDEX(Παραδοχές!$C$4:$I$4,MATCH($A13,Παραδοχές!$C$4:$I$4,1)+1)-INDEX(Παραδοχές!$C$4:$I$4,MATCH($A13,Παραδοχές!$C$4:$I$4,1)))))</f>
        <v>0</v>
      </c>
      <c r="R13" s="5">
        <f>Παραδοχές!$K$21*(IF($A13&gt;=Παραδοχές!$I$4,INDEX(Παραδοχές!$C$21:$I$21,7),INDEX(Παραδοχές!$C$21:$I$21,MATCH($A13,Παραδοχές!$C$4:$I$4,1))+($A13-INDEX(Παραδοχές!$C$4:$I$4,MATCH($A13,Παραδοχές!$C$4:$I$4,1)))*(INDEX(Παραδοχές!$C$21:$I$21,MATCH($A13,Παραδοχές!$C$4:$I$4,1)+1)-INDEX(Παραδοχές!$C$21:$I$21,MATCH($A13,Παραδοχές!$C$4:$I$4,1)))/(INDEX(Παραδοχές!$C$4:$I$4,MATCH($A13,Παραδοχές!$C$4:$I$4,1)+1)-INDEX(Παραδοχές!$C$4:$I$4,MATCH($A13,Παραδοχές!$C$4:$I$4,1)))))</f>
        <v>0</v>
      </c>
      <c r="S13" s="5">
        <f>Παραδοχές!$K$22*(IF($A13&gt;=Παραδοχές!$I$4,INDEX(Παραδοχές!$C$22:$I$22,7),INDEX(Παραδοχές!$C$22:$I$22,MATCH($A13,Παραδοχές!$C$4:$I$4,1))+($A13-INDEX(Παραδοχές!$C$4:$I$4,MATCH($A13,Παραδοχές!$C$4:$I$4,1)))*(INDEX(Παραδοχές!$C$22:$I$22,MATCH($A13,Παραδοχές!$C$4:$I$4,1)+1)-INDEX(Παραδοχές!$C$22:$I$22,MATCH($A13,Παραδοχές!$C$4:$I$4,1)))/(INDEX(Παραδοχές!$C$4:$I$4,MATCH($A13,Παραδοχές!$C$4:$I$4,1)+1)-INDEX(Παραδοχές!$C$4:$I$4,MATCH($A13,Παραδοχές!$C$4:$I$4,1)))))</f>
        <v>0</v>
      </c>
      <c r="T13" s="6">
        <f>IF($A13&gt;=Παραδοχές!$I$4,INDEX(Παραδοχές!$C$26:$I$26,7),INDEX(Παραδοχές!$C$26:$I$26,MATCH($A13,Παραδοχές!$C$4:$I$4,1))+($A13-INDEX(Παραδοχές!$C$4:$I$4,MATCH($A13,Παραδοχές!$C$4:$I$4,1)))*(INDEX(Παραδοχές!$C$26:$I$26,MATCH($A13,Παραδοχές!$C$4:$I$4,1)+1)-INDEX(Παραδοχές!$C$26:$I$26,MATCH($A13,Παραδοχές!$C$4:$I$4,1)))/(INDEX(Παραδοχές!$C$4:$I$4,MATCH($A13,Παραδοχές!$C$4:$I$4,1)+1)-INDEX(Παραδοχές!$C$4:$I$4,MATCH($A13,Παραδοχές!$C$4:$I$4,1))))</f>
        <v>2686.4</v>
      </c>
      <c r="U13" s="6">
        <f>IF($A13&gt;=Παραδοχές!$I$4,INDEX(Παραδοχές!$C$27:$I$27,7),INDEX(Παραδοχές!$C$27:$I$27,MATCH($A13,Παραδοχές!$C$4:$I$4,1))+($A13-INDEX(Παραδοχές!$C$4:$I$4,MATCH($A13,Παραδοχές!$C$4:$I$4,1)))*(INDEX(Παραδοχές!$C$27:$I$27,MATCH($A13,Παραδοχές!$C$4:$I$4,1)+1)-INDEX(Παραδοχές!$C$27:$I$27,MATCH($A13,Παραδοχές!$C$4:$I$4,1)))/(INDEX(Παραδοχές!$C$4:$I$4,MATCH($A13,Παραδοχές!$C$4:$I$4,1)+1)-INDEX(Παραδοχές!$C$4:$I$4,MATCH($A13,Παραδοχές!$C$4:$I$4,1))))</f>
        <v>4557</v>
      </c>
      <c r="V13" s="12">
        <f>IF($A13&gt;=Παραδοχές!$I$4,INDEX(Παραδοχές!$C$28:$I$28,7),INDEX(Παραδοχές!$C$28:$I$28,MATCH($A13,Παραδοχές!$C$4:$I$4,1))+($A13-INDEX(Παραδοχές!$C$4:$I$4,MATCH($A13,Παραδοχές!$C$4:$I$4,1)))*(INDEX(Παραδοχές!$C$28:$I$28,MATCH($A13,Παραδοχές!$C$4:$I$4,1)+1)-INDEX(Παραδοχές!$C$28:$I$28,MATCH($A13,Παραδοχές!$C$4:$I$4,1)))/(INDEX(Παραδοχές!$C$4:$I$4,MATCH($A13,Παραδοχές!$C$4:$I$4,1)+1)-INDEX(Παραδοχές!$C$4:$I$4,MATCH($A13,Παραδοχές!$C$4:$I$4,1))))</f>
        <v>56.22</v>
      </c>
      <c r="W13" s="13">
        <f>1/POWER(1+Παραδοχές!$C$8,A13-2026)</f>
        <v>0.68494571372924895</v>
      </c>
      <c r="X13" s="5">
        <f>IF($A13&gt;=Παραδοχές!$I$4,INDEX(Παραδοχές!$C$34:$I$34,7),INDEX(Παραδοχές!$C$34:$I$34,MATCH($A13,Παραδοχές!$C$4:$I$4,1))+($A13-INDEX(Παραδοχές!$C$4:$I$4,MATCH($A13,Παραδοχές!$C$4:$I$4,1)))*(INDEX(Παραδοχές!$C$34:$I$34,MATCH($A13,Παραδοχές!$C$4:$I$4,1)+1)-INDEX(Παραδοχές!$C$34:$I$34,MATCH($A13,Παραδοχές!$C$4:$I$4,1)))/(INDEX(Παραδοχές!$C$4:$I$4,MATCH($A13,Παραδοχές!$C$4:$I$4,1)+1)-INDEX(Παραδοχές!$C$4:$I$4,MATCH($A13,Παραδοχές!$C$4:$I$4,1))))</f>
        <v>-0.24</v>
      </c>
      <c r="Y13" s="5">
        <f>IF($A13&gt;=Παραδοχές!$I$4,INDEX(Παραδοχές!$C$35:$I$35,7),INDEX(Παραδοχές!$C$35:$I$35,MATCH($A13,Παραδοχές!$C$4:$I$4,1))+($A13-INDEX(Παραδοχές!$C$4:$I$4,MATCH($A13,Παραδοχές!$C$4:$I$4,1)))*(INDEX(Παραδοχές!$C$35:$I$35,MATCH($A13,Παραδοχές!$C$4:$I$4,1)+1)-INDEX(Παραδοχές!$C$35:$I$35,MATCH($A13,Παραδοχές!$C$4:$I$4,1)))/(INDEX(Παραδοχές!$C$4:$I$4,MATCH($A13,Παραδοχές!$C$4:$I$4,1)+1)-INDEX(Παραδοχές!$C$4:$I$4,MATCH($A13,Παραδοχές!$C$4:$I$4,1))))</f>
        <v>-0.32500000000000001</v>
      </c>
      <c r="Z13" s="5">
        <f>IF($A13&gt;=Παραδοχές!$I$4,INDEX(Παραδοχές!$C$36:$I$36,7),INDEX(Παραδοχές!$C$36:$I$36,MATCH($A13,Παραδοχές!$C$4:$I$4,1))+($A13-INDEX(Παραδοχές!$C$4:$I$4,MATCH($A13,Παραδοχές!$C$4:$I$4,1)))*(INDEX(Παραδοχές!$C$36:$I$36,MATCH($A13,Παραδοχές!$C$4:$I$4,1)+1)-INDEX(Παραδοχές!$C$36:$I$36,MATCH($A13,Παραδοχές!$C$4:$I$4,1)))/(INDEX(Παραδοχές!$C$4:$I$4,MATCH($A13,Παραδοχές!$C$4:$I$4,1)+1)-INDEX(Παραδοχές!$C$4:$I$4,MATCH($A13,Παραδοχές!$C$4:$I$4,1))))</f>
        <v>-0.44</v>
      </c>
      <c r="AA13" s="5">
        <f>IF($A13&gt;=Παραδοχές!$I$4,INDEX(Παραδοχές!$C$37:$I$37,7),INDEX(Παραδοχές!$C$37:$I$37,MATCH($A13,Παραδοχές!$C$4:$I$4,1))+($A13-INDEX(Παραδοχές!$C$4:$I$4,MATCH($A13,Παραδοχές!$C$4:$I$4,1)))*(INDEX(Παραδοχές!$C$37:$I$37,MATCH($A13,Παραδοχές!$C$4:$I$4,1)+1)-INDEX(Παραδοχές!$C$37:$I$37,MATCH($A13,Παραδοχές!$C$4:$I$4,1)))/(INDEX(Παραδοχές!$C$4:$I$4,MATCH($A13,Παραδοχές!$C$4:$I$4,1)+1)-INDEX(Παραδοχές!$C$4:$I$4,MATCH($A13,Παραδοχές!$C$4:$I$4,1))))</f>
        <v>-7.0000000000000007E-2</v>
      </c>
      <c r="AB13" s="5">
        <f>IF($A13&gt;=Παραδοχές!$I$4,INDEX(Παραδοχές!$C$38:$I$38,7),INDEX(Παραδοχές!$C$38:$I$38,MATCH($A13,Παραδοχές!$C$4:$I$4,1))+($A13-INDEX(Παραδοχές!$C$4:$I$4,MATCH($A13,Παραδοχές!$C$4:$I$4,1)))*(INDEX(Παραδοχές!$C$38:$I$38,MATCH($A13,Παραδοχές!$C$4:$I$4,1)+1)-INDEX(Παραδοχές!$C$38:$I$38,MATCH($A13,Παραδοχές!$C$4:$I$4,1)))/(INDEX(Παραδοχές!$C$4:$I$4,MATCH($A13,Παραδοχές!$C$4:$I$4,1)+1)-INDEX(Παραδοχές!$C$4:$I$4,MATCH($A13,Παραδοχές!$C$4:$I$4,1))))</f>
        <v>-0.2</v>
      </c>
      <c r="AC13" s="5">
        <f>IF($A13&gt;=Παραδοχές!$I$4,INDEX(Παραδοχές!$C$39:$I$39,7),INDEX(Παραδοχές!$C$39:$I$39,MATCH($A13,Παραδοχές!$C$4:$I$4,1))+($A13-INDEX(Παραδοχές!$C$4:$I$4,MATCH($A13,Παραδοχές!$C$4:$I$4,1)))*(INDEX(Παραδοχές!$C$39:$I$39,MATCH($A13,Παραδοχές!$C$4:$I$4,1)+1)-INDEX(Παραδοχές!$C$39:$I$39,MATCH($A13,Παραδοχές!$C$4:$I$4,1)))/(INDEX(Παραδοχές!$C$4:$I$4,MATCH($A13,Παραδοχές!$C$4:$I$4,1)+1)-INDEX(Παραδοχές!$C$4:$I$4,MATCH($A13,Παραδοχές!$C$4:$I$4,1))))</f>
        <v>-0.15</v>
      </c>
      <c r="AD13" s="5">
        <f>IF($A13&gt;=Παραδοχές!$I$4,INDEX(Παραδοχές!$C$40:$I$40,7),INDEX(Παραδοχές!$C$40:$I$40,MATCH($A13,Παραδοχές!$C$4:$I$4,1))+($A13-INDEX(Παραδοχές!$C$4:$I$4,MATCH($A13,Παραδοχές!$C$4:$I$4,1)))*(INDEX(Παραδοχές!$C$40:$I$40,MATCH($A13,Παραδοχές!$C$4:$I$4,1)+1)-INDEX(Παραδοχές!$C$40:$I$40,MATCH($A13,Παραδοχές!$C$4:$I$4,1)))/(INDEX(Παραδοχές!$C$4:$I$4,MATCH($A13,Παραδοχές!$C$4:$I$4,1)+1)-INDEX(Παραδοχές!$C$4:$I$4,MATCH($A13,Παραδοχές!$C$4:$I$4,1))))</f>
        <v>-0.12</v>
      </c>
      <c r="AE13" s="5">
        <f>IF($A13&gt;=Παραδοχές!$I$4,INDEX(Παραδοχές!$C$41:$I$41,7),INDEX(Παραδοχές!$C$41:$I$41,MATCH($A13,Παραδοχές!$C$4:$I$4,1))+($A13-INDEX(Παραδοχές!$C$4:$I$4,MATCH($A13,Παραδοχές!$C$4:$I$4,1)))*(INDEX(Παραδοχές!$C$41:$I$41,MATCH($A13,Παραδοχές!$C$4:$I$4,1)+1)-INDEX(Παραδοχές!$C$41:$I$41,MATCH($A13,Παραδοχές!$C$4:$I$4,1)))/(INDEX(Παραδοχές!$C$4:$I$4,MATCH($A13,Παραδοχές!$C$4:$I$4,1)+1)-INDEX(Παραδοχές!$C$4:$I$4,MATCH($A13,Παραδοχές!$C$4:$I$4,1))))</f>
        <v>0</v>
      </c>
      <c r="AF13" s="5">
        <f>IF($A13&gt;=Παραδοχές!$I$4,INDEX(Παραδοχές!$C$42:$I$42,7),INDEX(Παραδοχές!$C$42:$I$42,MATCH($A13,Παραδοχές!$C$4:$I$4,1))+($A13-INDEX(Παραδοχές!$C$4:$I$4,MATCH($A13,Παραδοχές!$C$4:$I$4,1)))*(INDEX(Παραδοχές!$C$42:$I$42,MATCH($A13,Παραδοχές!$C$4:$I$4,1)+1)-INDEX(Παραδοχές!$C$42:$I$42,MATCH($A13,Παραδοχές!$C$4:$I$4,1)))/(INDEX(Παραδοχές!$C$4:$I$4,MATCH($A13,Παραδοχές!$C$4:$I$4,1)+1)-INDEX(Παραδοχές!$C$4:$I$4,MATCH($A13,Παραδοχές!$C$4:$I$4,1))))</f>
        <v>0</v>
      </c>
    </row>
    <row r="14" spans="1:32" ht="15" customHeight="1" x14ac:dyDescent="0.25">
      <c r="A14" s="4">
        <v>2038</v>
      </c>
      <c r="B14" s="5">
        <f>IF($A14&gt;=Παραδοχές!$I$4,INDEX(Παραδοχές!$C$5:$I$5,7),INDEX(Παραδοχές!$C$5:$I$5,MATCH($A14,Παραδοχές!$C$4:$I$4,1))+($A14-INDEX(Παραδοχές!$C$4:$I$4,MATCH($A14,Παραδοχές!$C$4:$I$4,1)))*(INDEX(Παραδοχές!$C$5:$I$5,MATCH($A14,Παραδοχές!$C$4:$I$4,1)+1)-INDEX(Παραδοχές!$C$5:$I$5,MATCH($A14,Παραδοχές!$C$4:$I$4,1)))/(INDEX(Παραδοχές!$C$4:$I$4,MATCH($A14,Παραδοχές!$C$4:$I$4,1)+1)-INDEX(Παραδοχές!$C$4:$I$4,MATCH($A14,Παραδοχές!$C$4:$I$4,1))))</f>
        <v>0.82</v>
      </c>
      <c r="C14" s="5">
        <f>IF($A14&gt;=Παραδοχές!$I$4,INDEX(Παραδοχές!$C$6:$I$6,7),INDEX(Παραδοχές!$C$6:$I$6,MATCH($A14,Παραδοχές!$C$4:$I$4,1))+($A14-INDEX(Παραδοχές!$C$4:$I$4,MATCH($A14,Παραδοχές!$C$4:$I$4,1)))*(INDEX(Παραδοχές!$C$6:$I$6,MATCH($A14,Παραδοχές!$C$4:$I$4,1)+1)-INDEX(Παραδοχές!$C$6:$I$6,MATCH($A14,Παραδοχές!$C$4:$I$4,1)))/(INDEX(Παραδοχές!$C$4:$I$4,MATCH($A14,Παραδοχές!$C$4:$I$4,1)+1)-INDEX(Παραδοχές!$C$4:$I$4,MATCH($A14,Παραδοχές!$C$4:$I$4,1))))</f>
        <v>2</v>
      </c>
      <c r="D14" s="6">
        <f t="shared" si="5"/>
        <v>383.044658762192</v>
      </c>
      <c r="E14" s="5">
        <f>CHOOSE(Παραδοχές!$C$15,IF($A14&gt;=Παραδοχές!$I$4,INDEX(Παραδοχές!$C$11:$I$11,7),INDEX(Παραδοχές!$C$11:$I$11,MATCH($A14,Παραδοχές!$C$4:$I$4,1))+($A14-INDEX(Παραδοχές!$C$4:$I$4,MATCH($A14,Παραδοχές!$C$4:$I$4,1)))*(INDEX(Παραδοχές!$C$11:$I$11,MATCH($A14,Παραδοχές!$C$4:$I$4,1)+1)-INDEX(Παραδοχές!$C$11:$I$11,MATCH($A14,Παραδοχές!$C$4:$I$4,1)))/(INDEX(Παραδοχές!$C$4:$I$4,MATCH($A14,Παραδοχές!$C$4:$I$4,1)+1)-INDEX(Παραδοχές!$C$4:$I$4,MATCH($A14,Παραδοχές!$C$4:$I$4,1)))),IF($A14&gt;=Παραδοχές!$I$4,INDEX(Παραδοχές!$C$12:$I$12,7),INDEX(Παραδοχές!$C$12:$I$12,MATCH($A14,Παραδοχές!$C$4:$I$4,1))+($A14-INDEX(Παραδοχές!$C$4:$I$4,MATCH($A14,Παραδοχές!$C$4:$I$4,1)))*(INDEX(Παραδοχές!$C$12:$I$12,MATCH($A14,Παραδοχές!$C$4:$I$4,1)+1)-INDEX(Παραδοχές!$C$12:$I$12,MATCH($A14,Παραδοχές!$C$4:$I$4,1)))/(INDEX(Παραδοχές!$C$4:$I$4,MATCH($A14,Παραδοχές!$C$4:$I$4,1)+1)-INDEX(Παραδοχές!$C$4:$I$4,MATCH($A14,Παραδοχές!$C$4:$I$4,1)))))</f>
        <v>12.9</v>
      </c>
      <c r="F14" s="5">
        <f>SUM(O14:S14)+Παραδοχές!$K$34*(X14+IF($A14&gt;=2027,Παραδοχές!$J$34,0))+Παραδοχές!$K$35*(Y14+IF($A14&gt;=2027,Παραδοχές!$J$35,0))+Παραδοχές!$K$36*(Z14+IF($A14&gt;=2027,Παραδοχές!$J$36,0))+Παραδοχές!$K$37*(AA14+IF($A14&gt;=2027,Παραδοχές!$J$37,0))+Παραδοχές!$K$38*(AB14+IF($A14&gt;=2027,Παραδοχές!$J$38,0))+Παραδοχές!$K$39*(AC14+IF($A14&gt;=2027,Παραδοχές!$J$39,0))+Παραδοχές!$K$40*(AD14+IF($A14&gt;=2027,Παραδοχές!$J$40,0))+Παραδοχές!$K$41*(AE14+IF($A14&gt;=2027,Παραδοχές!$J$41,0))+Παραδοχές!$K$42*(AF14+IF($A14&gt;=2027,Παραδοχές!$J$42,0))</f>
        <v>0</v>
      </c>
      <c r="G14" s="5">
        <f t="shared" si="0"/>
        <v>12.9</v>
      </c>
      <c r="H14" s="5">
        <f>CHOOSE(Παραδοχές!$C$15,IF($A14&gt;=Παραδοχές!$I$4,INDEX(Παραδοχές!$C$13:$I$13,7),INDEX(Παραδοχές!$C$13:$I$13,MATCH($A14,Παραδοχές!$C$4:$I$4,1))+($A14-INDEX(Παραδοχές!$C$4:$I$4,MATCH($A14,Παραδοχές!$C$4:$I$4,1)))*(INDEX(Παραδοχές!$C$13:$I$13,MATCH($A14,Παραδοχές!$C$4:$I$4,1)+1)-INDEX(Παραδοχές!$C$13:$I$13,MATCH($A14,Παραδοχές!$C$4:$I$4,1)))/(INDEX(Παραδοχές!$C$4:$I$4,MATCH($A14,Παραδοχές!$C$4:$I$4,1)+1)-INDEX(Παραδοχές!$C$4:$I$4,MATCH($A14,Παραδοχές!$C$4:$I$4,1)))),IF($A14&gt;=Παραδοχές!$I$4,INDEX(Παραδοχές!$C$14:$I$14,7),INDEX(Παραδοχές!$C$14:$I$14,MATCH($A14,Παραδοχές!$C$4:$I$4,1))+($A14-INDEX(Παραδοχές!$C$4:$I$4,MATCH($A14,Παραδοχές!$C$4:$I$4,1)))*(INDEX(Παραδοχές!$C$14:$I$14,MATCH($A14,Παραδοχές!$C$4:$I$4,1)+1)-INDEX(Παραδοχές!$C$14:$I$14,MATCH($A14,Παραδοχές!$C$4:$I$4,1)))/(INDEX(Παραδοχές!$C$4:$I$4,MATCH($A14,Παραδοχές!$C$4:$I$4,1)+1)-INDEX(Παραδοχές!$C$4:$I$4,MATCH($A14,Παραδοχές!$C$4:$I$4,1)))))</f>
        <v>7.29</v>
      </c>
      <c r="I14" s="5">
        <f t="shared" si="1"/>
        <v>5.61</v>
      </c>
      <c r="J14" s="10">
        <f t="shared" si="2"/>
        <v>21.488805356558998</v>
      </c>
      <c r="K14" s="10">
        <f t="shared" si="3"/>
        <v>49.412760980322801</v>
      </c>
      <c r="L14" s="10">
        <f t="shared" si="4"/>
        <v>27.923955623763799</v>
      </c>
      <c r="M14" s="10">
        <f>J14/POWER(1+Παραδοχές!$C$8,A14-2026)</f>
        <v>14.2209324851567</v>
      </c>
      <c r="N14" s="6">
        <f>SUM($M$2:M14)</f>
        <v>168.515452726364</v>
      </c>
      <c r="O14" s="5">
        <f>Παραδοχές!$K$18*(IF($A14&gt;=Παραδοχές!$I$4,INDEX(Παραδοχές!$C$18:$I$18,7),INDEX(Παραδοχές!$C$18:$I$18,MATCH($A14,Παραδοχές!$C$4:$I$4,1))+($A14-INDEX(Παραδοχές!$C$4:$I$4,MATCH($A14,Παραδοχές!$C$4:$I$4,1)))*(INDEX(Παραδοχές!$C$18:$I$18,MATCH($A14,Παραδοχές!$C$4:$I$4,1)+1)-INDEX(Παραδοχές!$C$18:$I$18,MATCH($A14,Παραδοχές!$C$4:$I$4,1)))/(INDEX(Παραδοχές!$C$4:$I$4,MATCH($A14,Παραδοχές!$C$4:$I$4,1)+1)-INDEX(Παραδοχές!$C$4:$I$4,MATCH($A14,Παραδοχές!$C$4:$I$4,1)))))</f>
        <v>0</v>
      </c>
      <c r="P14" s="5">
        <f>Παραδοχές!$K$19*(IF($A14&gt;=Παραδοχές!$I$4,INDEX(Παραδοχές!$C$19:$I$19,7),INDEX(Παραδοχές!$C$19:$I$19,MATCH($A14,Παραδοχές!$C$4:$I$4,1))+($A14-INDEX(Παραδοχές!$C$4:$I$4,MATCH($A14,Παραδοχές!$C$4:$I$4,1)))*(INDEX(Παραδοχές!$C$19:$I$19,MATCH($A14,Παραδοχές!$C$4:$I$4,1)+1)-INDEX(Παραδοχές!$C$19:$I$19,MATCH($A14,Παραδοχές!$C$4:$I$4,1)))/(INDEX(Παραδοχές!$C$4:$I$4,MATCH($A14,Παραδοχές!$C$4:$I$4,1)+1)-INDEX(Παραδοχές!$C$4:$I$4,MATCH($A14,Παραδοχές!$C$4:$I$4,1)))))</f>
        <v>0</v>
      </c>
      <c r="Q14" s="5">
        <f>Παραδοχές!$K$20*(IF($A14&gt;=Παραδοχές!$I$4,INDEX(Παραδοχές!$C$20:$I$20,7),INDEX(Παραδοχές!$C$20:$I$20,MATCH($A14,Παραδοχές!$C$4:$I$4,1))+($A14-INDEX(Παραδοχές!$C$4:$I$4,MATCH($A14,Παραδοχές!$C$4:$I$4,1)))*(INDEX(Παραδοχές!$C$20:$I$20,MATCH($A14,Παραδοχές!$C$4:$I$4,1)+1)-INDEX(Παραδοχές!$C$20:$I$20,MATCH($A14,Παραδοχές!$C$4:$I$4,1)))/(INDEX(Παραδοχές!$C$4:$I$4,MATCH($A14,Παραδοχές!$C$4:$I$4,1)+1)-INDEX(Παραδοχές!$C$4:$I$4,MATCH($A14,Παραδοχές!$C$4:$I$4,1)))))</f>
        <v>0</v>
      </c>
      <c r="R14" s="5">
        <f>Παραδοχές!$K$21*(IF($A14&gt;=Παραδοχές!$I$4,INDEX(Παραδοχές!$C$21:$I$21,7),INDEX(Παραδοχές!$C$21:$I$21,MATCH($A14,Παραδοχές!$C$4:$I$4,1))+($A14-INDEX(Παραδοχές!$C$4:$I$4,MATCH($A14,Παραδοχές!$C$4:$I$4,1)))*(INDEX(Παραδοχές!$C$21:$I$21,MATCH($A14,Παραδοχές!$C$4:$I$4,1)+1)-INDEX(Παραδοχές!$C$21:$I$21,MATCH($A14,Παραδοχές!$C$4:$I$4,1)))/(INDEX(Παραδοχές!$C$4:$I$4,MATCH($A14,Παραδοχές!$C$4:$I$4,1)+1)-INDEX(Παραδοχές!$C$4:$I$4,MATCH($A14,Παραδοχές!$C$4:$I$4,1)))))</f>
        <v>0</v>
      </c>
      <c r="S14" s="5">
        <f>Παραδοχές!$K$22*(IF($A14&gt;=Παραδοχές!$I$4,INDEX(Παραδοχές!$C$22:$I$22,7),INDEX(Παραδοχές!$C$22:$I$22,MATCH($A14,Παραδοχές!$C$4:$I$4,1))+($A14-INDEX(Παραδοχές!$C$4:$I$4,MATCH($A14,Παραδοχές!$C$4:$I$4,1)))*(INDEX(Παραδοχές!$C$22:$I$22,MATCH($A14,Παραδοχές!$C$4:$I$4,1)+1)-INDEX(Παραδοχές!$C$22:$I$22,MATCH($A14,Παραδοχές!$C$4:$I$4,1)))/(INDEX(Παραδοχές!$C$4:$I$4,MATCH($A14,Παραδοχές!$C$4:$I$4,1)+1)-INDEX(Παραδοχές!$C$4:$I$4,MATCH($A14,Παραδοχές!$C$4:$I$4,1)))))</f>
        <v>0</v>
      </c>
      <c r="T14" s="6">
        <f>IF($A14&gt;=Παραδοχές!$I$4,INDEX(Παραδοχές!$C$26:$I$26,7),INDEX(Παραδοχές!$C$26:$I$26,MATCH($A14,Παραδοχές!$C$4:$I$4,1))+($A14-INDEX(Παραδοχές!$C$4:$I$4,MATCH($A14,Παραδοχές!$C$4:$I$4,1)))*(INDEX(Παραδοχές!$C$26:$I$26,MATCH($A14,Παραδοχές!$C$4:$I$4,1)+1)-INDEX(Παραδοχές!$C$26:$I$26,MATCH($A14,Παραδοχές!$C$4:$I$4,1)))/(INDEX(Παραδοχές!$C$4:$I$4,MATCH($A14,Παραδοχές!$C$4:$I$4,1)+1)-INDEX(Παραδοχές!$C$4:$I$4,MATCH($A14,Παραδοχές!$C$4:$I$4,1))))</f>
        <v>2712.6</v>
      </c>
      <c r="U14" s="6">
        <f>IF($A14&gt;=Παραδοχές!$I$4,INDEX(Παραδοχές!$C$27:$I$27,7),INDEX(Παραδοχές!$C$27:$I$27,MATCH($A14,Παραδοχές!$C$4:$I$4,1))+($A14-INDEX(Παραδοχές!$C$4:$I$4,MATCH($A14,Παραδοχές!$C$4:$I$4,1)))*(INDEX(Παραδοχές!$C$27:$I$27,MATCH($A14,Παραδοχές!$C$4:$I$4,1)+1)-INDEX(Παραδοχές!$C$27:$I$27,MATCH($A14,Παραδοχές!$C$4:$I$4,1)))/(INDEX(Παραδοχές!$C$4:$I$4,MATCH($A14,Παραδοχές!$C$4:$I$4,1)+1)-INDEX(Παραδοχές!$C$4:$I$4,MATCH($A14,Παραδοχές!$C$4:$I$4,1))))</f>
        <v>4518</v>
      </c>
      <c r="V14" s="12">
        <f>IF($A14&gt;=Παραδοχές!$I$4,INDEX(Παραδοχές!$C$28:$I$28,7),INDEX(Παραδοχές!$C$28:$I$28,MATCH($A14,Παραδοχές!$C$4:$I$4,1))+($A14-INDEX(Παραδοχές!$C$4:$I$4,MATCH($A14,Παραδοχές!$C$4:$I$4,1)))*(INDEX(Παραδοχές!$C$28:$I$28,MATCH($A14,Παραδοχές!$C$4:$I$4,1)+1)-INDEX(Παραδοχές!$C$28:$I$28,MATCH($A14,Παραδοχές!$C$4:$I$4,1)))/(INDEX(Παραδοχές!$C$4:$I$4,MATCH($A14,Παραδοχές!$C$4:$I$4,1)+1)-INDEX(Παραδοχές!$C$4:$I$4,MATCH($A14,Παραδοχές!$C$4:$I$4,1))))</f>
        <v>57.68</v>
      </c>
      <c r="W14" s="13">
        <f>1/POWER(1+Παραδοχές!$C$8,A14-2026)</f>
        <v>0.66178329828912896</v>
      </c>
      <c r="X14" s="5">
        <f>IF($A14&gt;=Παραδοχές!$I$4,INDEX(Παραδοχές!$C$34:$I$34,7),INDEX(Παραδοχές!$C$34:$I$34,MATCH($A14,Παραδοχές!$C$4:$I$4,1))+($A14-INDEX(Παραδοχές!$C$4:$I$4,MATCH($A14,Παραδοχές!$C$4:$I$4,1)))*(INDEX(Παραδοχές!$C$34:$I$34,MATCH($A14,Παραδοχές!$C$4:$I$4,1)+1)-INDEX(Παραδοχές!$C$34:$I$34,MATCH($A14,Παραδοχές!$C$4:$I$4,1)))/(INDEX(Παραδοχές!$C$4:$I$4,MATCH($A14,Παραδοχές!$C$4:$I$4,1)+1)-INDEX(Παραδοχές!$C$4:$I$4,MATCH($A14,Παραδοχές!$C$4:$I$4,1))))</f>
        <v>-0.26</v>
      </c>
      <c r="Y14" s="5">
        <f>IF($A14&gt;=Παραδοχές!$I$4,INDEX(Παραδοχές!$C$35:$I$35,7),INDEX(Παραδοχές!$C$35:$I$35,MATCH($A14,Παραδοχές!$C$4:$I$4,1))+($A14-INDEX(Παραδοχές!$C$4:$I$4,MATCH($A14,Παραδοχές!$C$4:$I$4,1)))*(INDEX(Παραδοχές!$C$35:$I$35,MATCH($A14,Παραδοχές!$C$4:$I$4,1)+1)-INDEX(Παραδοχές!$C$35:$I$35,MATCH($A14,Παραδοχές!$C$4:$I$4,1)))/(INDEX(Παραδοχές!$C$4:$I$4,MATCH($A14,Παραδοχές!$C$4:$I$4,1)+1)-INDEX(Παραδοχές!$C$4:$I$4,MATCH($A14,Παραδοχές!$C$4:$I$4,1))))</f>
        <v>-0.35</v>
      </c>
      <c r="Z14" s="5">
        <f>IF($A14&gt;=Παραδοχές!$I$4,INDEX(Παραδοχές!$C$36:$I$36,7),INDEX(Παραδοχές!$C$36:$I$36,MATCH($A14,Παραδοχές!$C$4:$I$4,1))+($A14-INDEX(Παραδοχές!$C$4:$I$4,MATCH($A14,Παραδοχές!$C$4:$I$4,1)))*(INDEX(Παραδοχές!$C$36:$I$36,MATCH($A14,Παραδοχές!$C$4:$I$4,1)+1)-INDEX(Παραδοχές!$C$36:$I$36,MATCH($A14,Παραδοχές!$C$4:$I$4,1)))/(INDEX(Παραδοχές!$C$4:$I$4,MATCH($A14,Παραδοχές!$C$4:$I$4,1)+1)-INDEX(Παραδοχές!$C$4:$I$4,MATCH($A14,Παραδοχές!$C$4:$I$4,1))))</f>
        <v>-0.46</v>
      </c>
      <c r="AA14" s="5">
        <f>IF($A14&gt;=Παραδοχές!$I$4,INDEX(Παραδοχές!$C$37:$I$37,7),INDEX(Παραδοχές!$C$37:$I$37,MATCH($A14,Παραδοχές!$C$4:$I$4,1))+($A14-INDEX(Παραδοχές!$C$4:$I$4,MATCH($A14,Παραδοχές!$C$4:$I$4,1)))*(INDEX(Παραδοχές!$C$37:$I$37,MATCH($A14,Παραδοχές!$C$4:$I$4,1)+1)-INDEX(Παραδοχές!$C$37:$I$37,MATCH($A14,Παραδοχές!$C$4:$I$4,1)))/(INDEX(Παραδοχές!$C$4:$I$4,MATCH($A14,Παραδοχές!$C$4:$I$4,1)+1)-INDEX(Παραδοχές!$C$4:$I$4,MATCH($A14,Παραδοχές!$C$4:$I$4,1))))</f>
        <v>-0.08</v>
      </c>
      <c r="AB14" s="5">
        <f>IF($A14&gt;=Παραδοχές!$I$4,INDEX(Παραδοχές!$C$38:$I$38,7),INDEX(Παραδοχές!$C$38:$I$38,MATCH($A14,Παραδοχές!$C$4:$I$4,1))+($A14-INDEX(Παραδοχές!$C$4:$I$4,MATCH($A14,Παραδοχές!$C$4:$I$4,1)))*(INDEX(Παραδοχές!$C$38:$I$38,MATCH($A14,Παραδοχές!$C$4:$I$4,1)+1)-INDEX(Παραδοχές!$C$38:$I$38,MATCH($A14,Παραδοχές!$C$4:$I$4,1)))/(INDEX(Παραδοχές!$C$4:$I$4,MATCH($A14,Παραδοχές!$C$4:$I$4,1)+1)-INDEX(Παραδοχές!$C$4:$I$4,MATCH($A14,Παραδοχές!$C$4:$I$4,1))))</f>
        <v>-0.2</v>
      </c>
      <c r="AC14" s="5">
        <f>IF($A14&gt;=Παραδοχές!$I$4,INDEX(Παραδοχές!$C$39:$I$39,7),INDEX(Παραδοχές!$C$39:$I$39,MATCH($A14,Παραδοχές!$C$4:$I$4,1))+($A14-INDEX(Παραδοχές!$C$4:$I$4,MATCH($A14,Παραδοχές!$C$4:$I$4,1)))*(INDEX(Παραδοχές!$C$39:$I$39,MATCH($A14,Παραδοχές!$C$4:$I$4,1)+1)-INDEX(Παραδοχές!$C$39:$I$39,MATCH($A14,Παραδοχές!$C$4:$I$4,1)))/(INDEX(Παραδοχές!$C$4:$I$4,MATCH($A14,Παραδοχές!$C$4:$I$4,1)+1)-INDEX(Παραδοχές!$C$4:$I$4,MATCH($A14,Παραδοχές!$C$4:$I$4,1))))</f>
        <v>-0.15</v>
      </c>
      <c r="AD14" s="5">
        <f>IF($A14&gt;=Παραδοχές!$I$4,INDEX(Παραδοχές!$C$40:$I$40,7),INDEX(Παραδοχές!$C$40:$I$40,MATCH($A14,Παραδοχές!$C$4:$I$4,1))+($A14-INDEX(Παραδοχές!$C$4:$I$4,MATCH($A14,Παραδοχές!$C$4:$I$4,1)))*(INDEX(Παραδοχές!$C$40:$I$40,MATCH($A14,Παραδοχές!$C$4:$I$4,1)+1)-INDEX(Παραδοχές!$C$40:$I$40,MATCH($A14,Παραδοχές!$C$4:$I$4,1)))/(INDEX(Παραδοχές!$C$4:$I$4,MATCH($A14,Παραδοχές!$C$4:$I$4,1)+1)-INDEX(Παραδοχές!$C$4:$I$4,MATCH($A14,Παραδοχές!$C$4:$I$4,1))))</f>
        <v>-0.12</v>
      </c>
      <c r="AE14" s="5">
        <f>IF($A14&gt;=Παραδοχές!$I$4,INDEX(Παραδοχές!$C$41:$I$41,7),INDEX(Παραδοχές!$C$41:$I$41,MATCH($A14,Παραδοχές!$C$4:$I$4,1))+($A14-INDEX(Παραδοχές!$C$4:$I$4,MATCH($A14,Παραδοχές!$C$4:$I$4,1)))*(INDEX(Παραδοχές!$C$41:$I$41,MATCH($A14,Παραδοχές!$C$4:$I$4,1)+1)-INDEX(Παραδοχές!$C$41:$I$41,MATCH($A14,Παραδοχές!$C$4:$I$4,1)))/(INDEX(Παραδοχές!$C$4:$I$4,MATCH($A14,Παραδοχές!$C$4:$I$4,1)+1)-INDEX(Παραδοχές!$C$4:$I$4,MATCH($A14,Παραδοχές!$C$4:$I$4,1))))</f>
        <v>0</v>
      </c>
      <c r="AF14" s="5">
        <f>IF($A14&gt;=Παραδοχές!$I$4,INDEX(Παραδοχές!$C$42:$I$42,7),INDEX(Παραδοχές!$C$42:$I$42,MATCH($A14,Παραδοχές!$C$4:$I$4,1))+($A14-INDEX(Παραδοχές!$C$4:$I$4,MATCH($A14,Παραδοχές!$C$4:$I$4,1)))*(INDEX(Παραδοχές!$C$42:$I$42,MATCH($A14,Παραδοχές!$C$4:$I$4,1)+1)-INDEX(Παραδοχές!$C$42:$I$42,MATCH($A14,Παραδοχές!$C$4:$I$4,1)))/(INDEX(Παραδοχές!$C$4:$I$4,MATCH($A14,Παραδοχές!$C$4:$I$4,1)+1)-INDEX(Παραδοχές!$C$4:$I$4,MATCH($A14,Παραδοχές!$C$4:$I$4,1))))</f>
        <v>0</v>
      </c>
    </row>
    <row r="15" spans="1:32" ht="15" customHeight="1" x14ac:dyDescent="0.25">
      <c r="A15" s="4">
        <v>2039</v>
      </c>
      <c r="B15" s="5">
        <f>IF($A15&gt;=Παραδοχές!$I$4,INDEX(Παραδοχές!$C$5:$I$5,7),INDEX(Παραδοχές!$C$5:$I$5,MATCH($A15,Παραδοχές!$C$4:$I$4,1))+($A15-INDEX(Παραδοχές!$C$4:$I$4,MATCH($A15,Παραδοχές!$C$4:$I$4,1)))*(INDEX(Παραδοχές!$C$5:$I$5,MATCH($A15,Παραδοχές!$C$4:$I$4,1)+1)-INDEX(Παραδοχές!$C$5:$I$5,MATCH($A15,Παραδοχές!$C$4:$I$4,1)))/(INDEX(Παραδοχές!$C$4:$I$4,MATCH($A15,Παραδοχές!$C$4:$I$4,1)+1)-INDEX(Παραδοχές!$C$4:$I$4,MATCH($A15,Παραδοχές!$C$4:$I$4,1))))</f>
        <v>0.76</v>
      </c>
      <c r="C15" s="5">
        <f>IF($A15&gt;=Παραδοχές!$I$4,INDEX(Παραδοχές!$C$6:$I$6,7),INDEX(Παραδοχές!$C$6:$I$6,MATCH($A15,Παραδοχές!$C$4:$I$4,1))+($A15-INDEX(Παραδοχές!$C$4:$I$4,MATCH($A15,Παραδοχές!$C$4:$I$4,1)))*(INDEX(Παραδοχές!$C$6:$I$6,MATCH($A15,Παραδοχές!$C$4:$I$4,1)+1)-INDEX(Παραδοχές!$C$6:$I$6,MATCH($A15,Παραδοχές!$C$4:$I$4,1)))/(INDEX(Παραδοχές!$C$4:$I$4,MATCH($A15,Παραδοχές!$C$4:$I$4,1)+1)-INDEX(Παραδοχές!$C$4:$I$4,MATCH($A15,Παραδοχές!$C$4:$I$4,1))))</f>
        <v>2</v>
      </c>
      <c r="D15" s="6">
        <f t="shared" si="5"/>
        <v>393.61669134402899</v>
      </c>
      <c r="E15" s="5">
        <f>CHOOSE(Παραδοχές!$C$15,IF($A15&gt;=Παραδοχές!$I$4,INDEX(Παραδοχές!$C$11:$I$11,7),INDEX(Παραδοχές!$C$11:$I$11,MATCH($A15,Παραδοχές!$C$4:$I$4,1))+($A15-INDEX(Παραδοχές!$C$4:$I$4,MATCH($A15,Παραδοχές!$C$4:$I$4,1)))*(INDEX(Παραδοχές!$C$11:$I$11,MATCH($A15,Παραδοχές!$C$4:$I$4,1)+1)-INDEX(Παραδοχές!$C$11:$I$11,MATCH($A15,Παραδοχές!$C$4:$I$4,1)))/(INDEX(Παραδοχές!$C$4:$I$4,MATCH($A15,Παραδοχές!$C$4:$I$4,1)+1)-INDEX(Παραδοχές!$C$4:$I$4,MATCH($A15,Παραδοχές!$C$4:$I$4,1)))),IF($A15&gt;=Παραδοχές!$I$4,INDEX(Παραδοχές!$C$12:$I$12,7),INDEX(Παραδοχές!$C$12:$I$12,MATCH($A15,Παραδοχές!$C$4:$I$4,1))+($A15-INDEX(Παραδοχές!$C$4:$I$4,MATCH($A15,Παραδοχές!$C$4:$I$4,1)))*(INDEX(Παραδοχές!$C$12:$I$12,MATCH($A15,Παραδοχές!$C$4:$I$4,1)+1)-INDEX(Παραδοχές!$C$12:$I$12,MATCH($A15,Παραδοχές!$C$4:$I$4,1)))/(INDEX(Παραδοχές!$C$4:$I$4,MATCH($A15,Παραδοχές!$C$4:$I$4,1)+1)-INDEX(Παραδοχές!$C$4:$I$4,MATCH($A15,Παραδοχές!$C$4:$I$4,1)))))</f>
        <v>13</v>
      </c>
      <c r="F15" s="5">
        <f>SUM(O15:S15)+Παραδοχές!$K$34*(X15+IF($A15&gt;=2027,Παραδοχές!$J$34,0))+Παραδοχές!$K$35*(Y15+IF($A15&gt;=2027,Παραδοχές!$J$35,0))+Παραδοχές!$K$36*(Z15+IF($A15&gt;=2027,Παραδοχές!$J$36,0))+Παραδοχές!$K$37*(AA15+IF($A15&gt;=2027,Παραδοχές!$J$37,0))+Παραδοχές!$K$38*(AB15+IF($A15&gt;=2027,Παραδοχές!$J$38,0))+Παραδοχές!$K$39*(AC15+IF($A15&gt;=2027,Παραδοχές!$J$39,0))+Παραδοχές!$K$40*(AD15+IF($A15&gt;=2027,Παραδοχές!$J$40,0))+Παραδοχές!$K$41*(AE15+IF($A15&gt;=2027,Παραδοχές!$J$41,0))+Παραδοχές!$K$42*(AF15+IF($A15&gt;=2027,Παραδοχές!$J$42,0))</f>
        <v>0</v>
      </c>
      <c r="G15" s="5">
        <f t="shared" si="0"/>
        <v>13</v>
      </c>
      <c r="H15" s="5">
        <f>CHOOSE(Παραδοχές!$C$15,IF($A15&gt;=Παραδοχές!$I$4,INDEX(Παραδοχές!$C$13:$I$13,7),INDEX(Παραδοχές!$C$13:$I$13,MATCH($A15,Παραδοχές!$C$4:$I$4,1))+($A15-INDEX(Παραδοχές!$C$4:$I$4,MATCH($A15,Παραδοχές!$C$4:$I$4,1)))*(INDEX(Παραδοχές!$C$13:$I$13,MATCH($A15,Παραδοχές!$C$4:$I$4,1)+1)-INDEX(Παραδοχές!$C$13:$I$13,MATCH($A15,Παραδοχές!$C$4:$I$4,1)))/(INDEX(Παραδοχές!$C$4:$I$4,MATCH($A15,Παραδοχές!$C$4:$I$4,1)+1)-INDEX(Παραδοχές!$C$4:$I$4,MATCH($A15,Παραδοχές!$C$4:$I$4,1)))),IF($A15&gt;=Παραδοχές!$I$4,INDEX(Παραδοχές!$C$14:$I$14,7),INDEX(Παραδοχές!$C$14:$I$14,MATCH($A15,Παραδοχές!$C$4:$I$4,1))+($A15-INDEX(Παραδοχές!$C$4:$I$4,MATCH($A15,Παραδοχές!$C$4:$I$4,1)))*(INDEX(Παραδοχές!$C$14:$I$14,MATCH($A15,Παραδοχές!$C$4:$I$4,1)+1)-INDEX(Παραδοχές!$C$14:$I$14,MATCH($A15,Παραδοχές!$C$4:$I$4,1)))/(INDEX(Παραδοχές!$C$4:$I$4,MATCH($A15,Παραδοχές!$C$4:$I$4,1)+1)-INDEX(Παραδοχές!$C$4:$I$4,MATCH($A15,Παραδοχές!$C$4:$I$4,1)))))</f>
        <v>7.27</v>
      </c>
      <c r="I15" s="5">
        <f t="shared" si="1"/>
        <v>5.73</v>
      </c>
      <c r="J15" s="10">
        <f t="shared" si="2"/>
        <v>22.554236414012902</v>
      </c>
      <c r="K15" s="10">
        <f t="shared" si="3"/>
        <v>51.170169874723797</v>
      </c>
      <c r="L15" s="10">
        <f t="shared" si="4"/>
        <v>28.615933460710899</v>
      </c>
      <c r="M15" s="10">
        <f>J15/POWER(1+Παραδοχές!$C$8,A15-2026)</f>
        <v>14.4212724294282</v>
      </c>
      <c r="N15" s="6">
        <f>SUM($M$2:M15)</f>
        <v>182.936725155792</v>
      </c>
      <c r="O15" s="5">
        <f>Παραδοχές!$K$18*(IF($A15&gt;=Παραδοχές!$I$4,INDEX(Παραδοχές!$C$18:$I$18,7),INDEX(Παραδοχές!$C$18:$I$18,MATCH($A15,Παραδοχές!$C$4:$I$4,1))+($A15-INDEX(Παραδοχές!$C$4:$I$4,MATCH($A15,Παραδοχές!$C$4:$I$4,1)))*(INDEX(Παραδοχές!$C$18:$I$18,MATCH($A15,Παραδοχές!$C$4:$I$4,1)+1)-INDEX(Παραδοχές!$C$18:$I$18,MATCH($A15,Παραδοχές!$C$4:$I$4,1)))/(INDEX(Παραδοχές!$C$4:$I$4,MATCH($A15,Παραδοχές!$C$4:$I$4,1)+1)-INDEX(Παραδοχές!$C$4:$I$4,MATCH($A15,Παραδοχές!$C$4:$I$4,1)))))</f>
        <v>0</v>
      </c>
      <c r="P15" s="5">
        <f>Παραδοχές!$K$19*(IF($A15&gt;=Παραδοχές!$I$4,INDEX(Παραδοχές!$C$19:$I$19,7),INDEX(Παραδοχές!$C$19:$I$19,MATCH($A15,Παραδοχές!$C$4:$I$4,1))+($A15-INDEX(Παραδοχές!$C$4:$I$4,MATCH($A15,Παραδοχές!$C$4:$I$4,1)))*(INDEX(Παραδοχές!$C$19:$I$19,MATCH($A15,Παραδοχές!$C$4:$I$4,1)+1)-INDEX(Παραδοχές!$C$19:$I$19,MATCH($A15,Παραδοχές!$C$4:$I$4,1)))/(INDEX(Παραδοχές!$C$4:$I$4,MATCH($A15,Παραδοχές!$C$4:$I$4,1)+1)-INDEX(Παραδοχές!$C$4:$I$4,MATCH($A15,Παραδοχές!$C$4:$I$4,1)))))</f>
        <v>0</v>
      </c>
      <c r="Q15" s="5">
        <f>Παραδοχές!$K$20*(IF($A15&gt;=Παραδοχές!$I$4,INDEX(Παραδοχές!$C$20:$I$20,7),INDEX(Παραδοχές!$C$20:$I$20,MATCH($A15,Παραδοχές!$C$4:$I$4,1))+($A15-INDEX(Παραδοχές!$C$4:$I$4,MATCH($A15,Παραδοχές!$C$4:$I$4,1)))*(INDEX(Παραδοχές!$C$20:$I$20,MATCH($A15,Παραδοχές!$C$4:$I$4,1)+1)-INDEX(Παραδοχές!$C$20:$I$20,MATCH($A15,Παραδοχές!$C$4:$I$4,1)))/(INDEX(Παραδοχές!$C$4:$I$4,MATCH($A15,Παραδοχές!$C$4:$I$4,1)+1)-INDEX(Παραδοχές!$C$4:$I$4,MATCH($A15,Παραδοχές!$C$4:$I$4,1)))))</f>
        <v>0</v>
      </c>
      <c r="R15" s="5">
        <f>Παραδοχές!$K$21*(IF($A15&gt;=Παραδοχές!$I$4,INDEX(Παραδοχές!$C$21:$I$21,7),INDEX(Παραδοχές!$C$21:$I$21,MATCH($A15,Παραδοχές!$C$4:$I$4,1))+($A15-INDEX(Παραδοχές!$C$4:$I$4,MATCH($A15,Παραδοχές!$C$4:$I$4,1)))*(INDEX(Παραδοχές!$C$21:$I$21,MATCH($A15,Παραδοχές!$C$4:$I$4,1)+1)-INDEX(Παραδοχές!$C$21:$I$21,MATCH($A15,Παραδοχές!$C$4:$I$4,1)))/(INDEX(Παραδοχές!$C$4:$I$4,MATCH($A15,Παραδοχές!$C$4:$I$4,1)+1)-INDEX(Παραδοχές!$C$4:$I$4,MATCH($A15,Παραδοχές!$C$4:$I$4,1)))))</f>
        <v>0</v>
      </c>
      <c r="S15" s="5">
        <f>Παραδοχές!$K$22*(IF($A15&gt;=Παραδοχές!$I$4,INDEX(Παραδοχές!$C$22:$I$22,7),INDEX(Παραδοχές!$C$22:$I$22,MATCH($A15,Παραδοχές!$C$4:$I$4,1))+($A15-INDEX(Παραδοχές!$C$4:$I$4,MATCH($A15,Παραδοχές!$C$4:$I$4,1)))*(INDEX(Παραδοχές!$C$22:$I$22,MATCH($A15,Παραδοχές!$C$4:$I$4,1)+1)-INDEX(Παραδοχές!$C$22:$I$22,MATCH($A15,Παραδοχές!$C$4:$I$4,1)))/(INDEX(Παραδοχές!$C$4:$I$4,MATCH($A15,Παραδοχές!$C$4:$I$4,1)+1)-INDEX(Παραδοχές!$C$4:$I$4,MATCH($A15,Παραδοχές!$C$4:$I$4,1)))))</f>
        <v>0</v>
      </c>
      <c r="T15" s="6">
        <f>IF($A15&gt;=Παραδοχές!$I$4,INDEX(Παραδοχές!$C$26:$I$26,7),INDEX(Παραδοχές!$C$26:$I$26,MATCH($A15,Παραδοχές!$C$4:$I$4,1))+($A15-INDEX(Παραδοχές!$C$4:$I$4,MATCH($A15,Παραδοχές!$C$4:$I$4,1)))*(INDEX(Παραδοχές!$C$26:$I$26,MATCH($A15,Παραδοχές!$C$4:$I$4,1)+1)-INDEX(Παραδοχές!$C$26:$I$26,MATCH($A15,Παραδοχές!$C$4:$I$4,1)))/(INDEX(Παραδοχές!$C$4:$I$4,MATCH($A15,Παραδοχές!$C$4:$I$4,1)+1)-INDEX(Παραδοχές!$C$4:$I$4,MATCH($A15,Παραδοχές!$C$4:$I$4,1))))</f>
        <v>2738.8</v>
      </c>
      <c r="U15" s="6">
        <f>IF($A15&gt;=Παραδοχές!$I$4,INDEX(Παραδοχές!$C$27:$I$27,7),INDEX(Παραδοχές!$C$27:$I$27,MATCH($A15,Παραδοχές!$C$4:$I$4,1))+($A15-INDEX(Παραδοχές!$C$4:$I$4,MATCH($A15,Παραδοχές!$C$4:$I$4,1)))*(INDEX(Παραδοχές!$C$27:$I$27,MATCH($A15,Παραδοχές!$C$4:$I$4,1)+1)-INDEX(Παραδοχές!$C$27:$I$27,MATCH($A15,Παραδοχές!$C$4:$I$4,1)))/(INDEX(Παραδοχές!$C$4:$I$4,MATCH($A15,Παραδοχές!$C$4:$I$4,1)+1)-INDEX(Παραδοχές!$C$4:$I$4,MATCH($A15,Παραδοχές!$C$4:$I$4,1))))</f>
        <v>4479</v>
      </c>
      <c r="V15" s="12">
        <f>IF($A15&gt;=Παραδοχές!$I$4,INDEX(Παραδοχές!$C$28:$I$28,7),INDEX(Παραδοχές!$C$28:$I$28,MATCH($A15,Παραδοχές!$C$4:$I$4,1))+($A15-INDEX(Παραδοχές!$C$4:$I$4,MATCH($A15,Παραδοχές!$C$4:$I$4,1)))*(INDEX(Παραδοχές!$C$28:$I$28,MATCH($A15,Παραδοχές!$C$4:$I$4,1)+1)-INDEX(Παραδοχές!$C$28:$I$28,MATCH($A15,Παραδοχές!$C$4:$I$4,1)))/(INDEX(Παραδοχές!$C$4:$I$4,MATCH($A15,Παραδοχές!$C$4:$I$4,1)+1)-INDEX(Παραδοχές!$C$4:$I$4,MATCH($A15,Παραδοχές!$C$4:$I$4,1))))</f>
        <v>59.14</v>
      </c>
      <c r="W15" s="13">
        <f>1/POWER(1+Παραδοχές!$C$8,A15-2026)</f>
        <v>0.639404152936357</v>
      </c>
      <c r="X15" s="5">
        <f>IF($A15&gt;=Παραδοχές!$I$4,INDEX(Παραδοχές!$C$34:$I$34,7),INDEX(Παραδοχές!$C$34:$I$34,MATCH($A15,Παραδοχές!$C$4:$I$4,1))+($A15-INDEX(Παραδοχές!$C$4:$I$4,MATCH($A15,Παραδοχές!$C$4:$I$4,1)))*(INDEX(Παραδοχές!$C$34:$I$34,MATCH($A15,Παραδοχές!$C$4:$I$4,1)+1)-INDEX(Παραδοχές!$C$34:$I$34,MATCH($A15,Παραδοχές!$C$4:$I$4,1)))/(INDEX(Παραδοχές!$C$4:$I$4,MATCH($A15,Παραδοχές!$C$4:$I$4,1)+1)-INDEX(Παραδοχές!$C$4:$I$4,MATCH($A15,Παραδοχές!$C$4:$I$4,1))))</f>
        <v>-0.28000000000000003</v>
      </c>
      <c r="Y15" s="5">
        <f>IF($A15&gt;=Παραδοχές!$I$4,INDEX(Παραδοχές!$C$35:$I$35,7),INDEX(Παραδοχές!$C$35:$I$35,MATCH($A15,Παραδοχές!$C$4:$I$4,1))+($A15-INDEX(Παραδοχές!$C$4:$I$4,MATCH($A15,Παραδοχές!$C$4:$I$4,1)))*(INDEX(Παραδοχές!$C$35:$I$35,MATCH($A15,Παραδοχές!$C$4:$I$4,1)+1)-INDEX(Παραδοχές!$C$35:$I$35,MATCH($A15,Παραδοχές!$C$4:$I$4,1)))/(INDEX(Παραδοχές!$C$4:$I$4,MATCH($A15,Παραδοχές!$C$4:$I$4,1)+1)-INDEX(Παραδοχές!$C$4:$I$4,MATCH($A15,Παραδοχές!$C$4:$I$4,1))))</f>
        <v>-0.375</v>
      </c>
      <c r="Z15" s="5">
        <f>IF($A15&gt;=Παραδοχές!$I$4,INDEX(Παραδοχές!$C$36:$I$36,7),INDEX(Παραδοχές!$C$36:$I$36,MATCH($A15,Παραδοχές!$C$4:$I$4,1))+($A15-INDEX(Παραδοχές!$C$4:$I$4,MATCH($A15,Παραδοχές!$C$4:$I$4,1)))*(INDEX(Παραδοχές!$C$36:$I$36,MATCH($A15,Παραδοχές!$C$4:$I$4,1)+1)-INDEX(Παραδοχές!$C$36:$I$36,MATCH($A15,Παραδοχές!$C$4:$I$4,1)))/(INDEX(Παραδοχές!$C$4:$I$4,MATCH($A15,Παραδοχές!$C$4:$I$4,1)+1)-INDEX(Παραδοχές!$C$4:$I$4,MATCH($A15,Παραδοχές!$C$4:$I$4,1))))</f>
        <v>-0.48</v>
      </c>
      <c r="AA15" s="5">
        <f>IF($A15&gt;=Παραδοχές!$I$4,INDEX(Παραδοχές!$C$37:$I$37,7),INDEX(Παραδοχές!$C$37:$I$37,MATCH($A15,Παραδοχές!$C$4:$I$4,1))+($A15-INDEX(Παραδοχές!$C$4:$I$4,MATCH($A15,Παραδοχές!$C$4:$I$4,1)))*(INDEX(Παραδοχές!$C$37:$I$37,MATCH($A15,Παραδοχές!$C$4:$I$4,1)+1)-INDEX(Παραδοχές!$C$37:$I$37,MATCH($A15,Παραδοχές!$C$4:$I$4,1)))/(INDEX(Παραδοχές!$C$4:$I$4,MATCH($A15,Παραδοχές!$C$4:$I$4,1)+1)-INDEX(Παραδοχές!$C$4:$I$4,MATCH($A15,Παραδοχές!$C$4:$I$4,1))))</f>
        <v>-0.09</v>
      </c>
      <c r="AB15" s="5">
        <f>IF($A15&gt;=Παραδοχές!$I$4,INDEX(Παραδοχές!$C$38:$I$38,7),INDEX(Παραδοχές!$C$38:$I$38,MATCH($A15,Παραδοχές!$C$4:$I$4,1))+($A15-INDEX(Παραδοχές!$C$4:$I$4,MATCH($A15,Παραδοχές!$C$4:$I$4,1)))*(INDEX(Παραδοχές!$C$38:$I$38,MATCH($A15,Παραδοχές!$C$4:$I$4,1)+1)-INDEX(Παραδοχές!$C$38:$I$38,MATCH($A15,Παραδοχές!$C$4:$I$4,1)))/(INDEX(Παραδοχές!$C$4:$I$4,MATCH($A15,Παραδοχές!$C$4:$I$4,1)+1)-INDEX(Παραδοχές!$C$4:$I$4,MATCH($A15,Παραδοχές!$C$4:$I$4,1))))</f>
        <v>-0.2</v>
      </c>
      <c r="AC15" s="5">
        <f>IF($A15&gt;=Παραδοχές!$I$4,INDEX(Παραδοχές!$C$39:$I$39,7),INDEX(Παραδοχές!$C$39:$I$39,MATCH($A15,Παραδοχές!$C$4:$I$4,1))+($A15-INDEX(Παραδοχές!$C$4:$I$4,MATCH($A15,Παραδοχές!$C$4:$I$4,1)))*(INDEX(Παραδοχές!$C$39:$I$39,MATCH($A15,Παραδοχές!$C$4:$I$4,1)+1)-INDEX(Παραδοχές!$C$39:$I$39,MATCH($A15,Παραδοχές!$C$4:$I$4,1)))/(INDEX(Παραδοχές!$C$4:$I$4,MATCH($A15,Παραδοχές!$C$4:$I$4,1)+1)-INDEX(Παραδοχές!$C$4:$I$4,MATCH($A15,Παραδοχές!$C$4:$I$4,1))))</f>
        <v>-0.15</v>
      </c>
      <c r="AD15" s="5">
        <f>IF($A15&gt;=Παραδοχές!$I$4,INDEX(Παραδοχές!$C$40:$I$40,7),INDEX(Παραδοχές!$C$40:$I$40,MATCH($A15,Παραδοχές!$C$4:$I$4,1))+($A15-INDEX(Παραδοχές!$C$4:$I$4,MATCH($A15,Παραδοχές!$C$4:$I$4,1)))*(INDEX(Παραδοχές!$C$40:$I$40,MATCH($A15,Παραδοχές!$C$4:$I$4,1)+1)-INDEX(Παραδοχές!$C$40:$I$40,MATCH($A15,Παραδοχές!$C$4:$I$4,1)))/(INDEX(Παραδοχές!$C$4:$I$4,MATCH($A15,Παραδοχές!$C$4:$I$4,1)+1)-INDEX(Παραδοχές!$C$4:$I$4,MATCH($A15,Παραδοχές!$C$4:$I$4,1))))</f>
        <v>-0.12</v>
      </c>
      <c r="AE15" s="5">
        <f>IF($A15&gt;=Παραδοχές!$I$4,INDEX(Παραδοχές!$C$41:$I$41,7),INDEX(Παραδοχές!$C$41:$I$41,MATCH($A15,Παραδοχές!$C$4:$I$4,1))+($A15-INDEX(Παραδοχές!$C$4:$I$4,MATCH($A15,Παραδοχές!$C$4:$I$4,1)))*(INDEX(Παραδοχές!$C$41:$I$41,MATCH($A15,Παραδοχές!$C$4:$I$4,1)+1)-INDEX(Παραδοχές!$C$41:$I$41,MATCH($A15,Παραδοχές!$C$4:$I$4,1)))/(INDEX(Παραδοχές!$C$4:$I$4,MATCH($A15,Παραδοχές!$C$4:$I$4,1)+1)-INDEX(Παραδοχές!$C$4:$I$4,MATCH($A15,Παραδοχές!$C$4:$I$4,1))))</f>
        <v>0</v>
      </c>
      <c r="AF15" s="5">
        <f>IF($A15&gt;=Παραδοχές!$I$4,INDEX(Παραδοχές!$C$42:$I$42,7),INDEX(Παραδοχές!$C$42:$I$42,MATCH($A15,Παραδοχές!$C$4:$I$4,1))+($A15-INDEX(Παραδοχές!$C$4:$I$4,MATCH($A15,Παραδοχές!$C$4:$I$4,1)))*(INDEX(Παραδοχές!$C$42:$I$42,MATCH($A15,Παραδοχές!$C$4:$I$4,1)+1)-INDEX(Παραδοχές!$C$42:$I$42,MATCH($A15,Παραδοχές!$C$4:$I$4,1)))/(INDEX(Παραδοχές!$C$4:$I$4,MATCH($A15,Παραδοχές!$C$4:$I$4,1)+1)-INDEX(Παραδοχές!$C$4:$I$4,MATCH($A15,Παραδοχές!$C$4:$I$4,1))))</f>
        <v>0</v>
      </c>
    </row>
    <row r="16" spans="1:32" ht="15" customHeight="1" x14ac:dyDescent="0.25">
      <c r="A16" s="7">
        <v>2040</v>
      </c>
      <c r="B16" s="8">
        <f>IF($A16&gt;=Παραδοχές!$I$4,INDEX(Παραδοχές!$C$5:$I$5,7),INDEX(Παραδοχές!$C$5:$I$5,MATCH($A16,Παραδοχές!$C$4:$I$4,1))+($A16-INDEX(Παραδοχές!$C$4:$I$4,MATCH($A16,Παραδοχές!$C$4:$I$4,1)))*(INDEX(Παραδοχές!$C$5:$I$5,MATCH($A16,Παραδοχές!$C$4:$I$4,1)+1)-INDEX(Παραδοχές!$C$5:$I$5,MATCH($A16,Παραδοχές!$C$4:$I$4,1)))/(INDEX(Παραδοχές!$C$4:$I$4,MATCH($A16,Παραδοχές!$C$4:$I$4,1)+1)-INDEX(Παραδοχές!$C$4:$I$4,MATCH($A16,Παραδοχές!$C$4:$I$4,1))))</f>
        <v>0.7</v>
      </c>
      <c r="C16" s="8">
        <f>IF($A16&gt;=Παραδοχές!$I$4,INDEX(Παραδοχές!$C$6:$I$6,7),INDEX(Παραδοχές!$C$6:$I$6,MATCH($A16,Παραδοχές!$C$4:$I$4,1))+($A16-INDEX(Παραδοχές!$C$4:$I$4,MATCH($A16,Παραδοχές!$C$4:$I$4,1)))*(INDEX(Παραδοχές!$C$6:$I$6,MATCH($A16,Παραδοχές!$C$4:$I$4,1)+1)-INDEX(Παραδοχές!$C$6:$I$6,MATCH($A16,Παραδοχές!$C$4:$I$4,1)))/(INDEX(Παραδοχές!$C$4:$I$4,MATCH($A16,Παραδοχές!$C$4:$I$4,1)+1)-INDEX(Παραδοχές!$C$4:$I$4,MATCH($A16,Παραδοχές!$C$4:$I$4,1))))</f>
        <v>2</v>
      </c>
      <c r="D16" s="9">
        <f t="shared" si="5"/>
        <v>404.24434201031801</v>
      </c>
      <c r="E16" s="8">
        <f>CHOOSE(Παραδοχές!$C$15,IF($A16&gt;=Παραδοχές!$I$4,INDEX(Παραδοχές!$C$11:$I$11,7),INDEX(Παραδοχές!$C$11:$I$11,MATCH($A16,Παραδοχές!$C$4:$I$4,1))+($A16-INDEX(Παραδοχές!$C$4:$I$4,MATCH($A16,Παραδοχές!$C$4:$I$4,1)))*(INDEX(Παραδοχές!$C$11:$I$11,MATCH($A16,Παραδοχές!$C$4:$I$4,1)+1)-INDEX(Παραδοχές!$C$11:$I$11,MATCH($A16,Παραδοχές!$C$4:$I$4,1)))/(INDEX(Παραδοχές!$C$4:$I$4,MATCH($A16,Παραδοχές!$C$4:$I$4,1)+1)-INDEX(Παραδοχές!$C$4:$I$4,MATCH($A16,Παραδοχές!$C$4:$I$4,1)))),IF($A16&gt;=Παραδοχές!$I$4,INDEX(Παραδοχές!$C$12:$I$12,7),INDEX(Παραδοχές!$C$12:$I$12,MATCH($A16,Παραδοχές!$C$4:$I$4,1))+($A16-INDEX(Παραδοχές!$C$4:$I$4,MATCH($A16,Παραδοχές!$C$4:$I$4,1)))*(INDEX(Παραδοχές!$C$12:$I$12,MATCH($A16,Παραδοχές!$C$4:$I$4,1)+1)-INDEX(Παραδοχές!$C$12:$I$12,MATCH($A16,Παραδοχές!$C$4:$I$4,1)))/(INDEX(Παραδοχές!$C$4:$I$4,MATCH($A16,Παραδοχές!$C$4:$I$4,1)+1)-INDEX(Παραδοχές!$C$4:$I$4,MATCH($A16,Παραδοχές!$C$4:$I$4,1)))))</f>
        <v>13.1</v>
      </c>
      <c r="F16" s="8">
        <f>SUM(O16:S16)+Παραδοχές!$K$34*(X16+IF($A16&gt;=2027,Παραδοχές!$J$34,0))+Παραδοχές!$K$35*(Y16+IF($A16&gt;=2027,Παραδοχές!$J$35,0))+Παραδοχές!$K$36*(Z16+IF($A16&gt;=2027,Παραδοχές!$J$36,0))+Παραδοχές!$K$37*(AA16+IF($A16&gt;=2027,Παραδοχές!$J$37,0))+Παραδοχές!$K$38*(AB16+IF($A16&gt;=2027,Παραδοχές!$J$38,0))+Παραδοχές!$K$39*(AC16+IF($A16&gt;=2027,Παραδοχές!$J$39,0))+Παραδοχές!$K$40*(AD16+IF($A16&gt;=2027,Παραδοχές!$J$40,0))+Παραδοχές!$K$41*(AE16+IF($A16&gt;=2027,Παραδοχές!$J$41,0))+Παραδοχές!$K$42*(AF16+IF($A16&gt;=2027,Παραδοχές!$J$42,0))</f>
        <v>0</v>
      </c>
      <c r="G16" s="8">
        <f t="shared" si="0"/>
        <v>13.1</v>
      </c>
      <c r="H16" s="8">
        <f>CHOOSE(Παραδοχές!$C$15,IF($A16&gt;=Παραδοχές!$I$4,INDEX(Παραδοχές!$C$13:$I$13,7),INDEX(Παραδοχές!$C$13:$I$13,MATCH($A16,Παραδοχές!$C$4:$I$4,1))+($A16-INDEX(Παραδοχές!$C$4:$I$4,MATCH($A16,Παραδοχές!$C$4:$I$4,1)))*(INDEX(Παραδοχές!$C$13:$I$13,MATCH($A16,Παραδοχές!$C$4:$I$4,1)+1)-INDEX(Παραδοχές!$C$13:$I$13,MATCH($A16,Παραδοχές!$C$4:$I$4,1)))/(INDEX(Παραδοχές!$C$4:$I$4,MATCH($A16,Παραδοχές!$C$4:$I$4,1)+1)-INDEX(Παραδοχές!$C$4:$I$4,MATCH($A16,Παραδοχές!$C$4:$I$4,1)))),IF($A16&gt;=Παραδοχές!$I$4,INDEX(Παραδοχές!$C$14:$I$14,7),INDEX(Παραδοχές!$C$14:$I$14,MATCH($A16,Παραδοχές!$C$4:$I$4,1))+($A16-INDEX(Παραδοχές!$C$4:$I$4,MATCH($A16,Παραδοχές!$C$4:$I$4,1)))*(INDEX(Παραδοχές!$C$14:$I$14,MATCH($A16,Παραδοχές!$C$4:$I$4,1)+1)-INDEX(Παραδοχές!$C$14:$I$14,MATCH($A16,Παραδοχές!$C$4:$I$4,1)))/(INDEX(Παραδοχές!$C$4:$I$4,MATCH($A16,Παραδοχές!$C$4:$I$4,1)+1)-INDEX(Παραδοχές!$C$4:$I$4,MATCH($A16,Παραδοχές!$C$4:$I$4,1)))))</f>
        <v>7.25</v>
      </c>
      <c r="I16" s="8">
        <f t="shared" si="1"/>
        <v>5.85</v>
      </c>
      <c r="J16" s="11">
        <f t="shared" si="2"/>
        <v>23.648294007603599</v>
      </c>
      <c r="K16" s="11">
        <f t="shared" si="3"/>
        <v>52.956008803351601</v>
      </c>
      <c r="L16" s="11">
        <f t="shared" si="4"/>
        <v>29.307714795748002</v>
      </c>
      <c r="M16" s="11">
        <f>J16/POWER(1+Παραδοχές!$C$8,A16-2026)</f>
        <v>14.609485409006499</v>
      </c>
      <c r="N16" s="9">
        <f>SUM($M$2:M16)</f>
        <v>197.546210564799</v>
      </c>
      <c r="O16" s="8">
        <f>Παραδοχές!$K$18*(IF($A16&gt;=Παραδοχές!$I$4,INDEX(Παραδοχές!$C$18:$I$18,7),INDEX(Παραδοχές!$C$18:$I$18,MATCH($A16,Παραδοχές!$C$4:$I$4,1))+($A16-INDEX(Παραδοχές!$C$4:$I$4,MATCH($A16,Παραδοχές!$C$4:$I$4,1)))*(INDEX(Παραδοχές!$C$18:$I$18,MATCH($A16,Παραδοχές!$C$4:$I$4,1)+1)-INDEX(Παραδοχές!$C$18:$I$18,MATCH($A16,Παραδοχές!$C$4:$I$4,1)))/(INDEX(Παραδοχές!$C$4:$I$4,MATCH($A16,Παραδοχές!$C$4:$I$4,1)+1)-INDEX(Παραδοχές!$C$4:$I$4,MATCH($A16,Παραδοχές!$C$4:$I$4,1)))))</f>
        <v>0</v>
      </c>
      <c r="P16" s="8">
        <f>Παραδοχές!$K$19*(IF($A16&gt;=Παραδοχές!$I$4,INDEX(Παραδοχές!$C$19:$I$19,7),INDEX(Παραδοχές!$C$19:$I$19,MATCH($A16,Παραδοχές!$C$4:$I$4,1))+($A16-INDEX(Παραδοχές!$C$4:$I$4,MATCH($A16,Παραδοχές!$C$4:$I$4,1)))*(INDEX(Παραδοχές!$C$19:$I$19,MATCH($A16,Παραδοχές!$C$4:$I$4,1)+1)-INDEX(Παραδοχές!$C$19:$I$19,MATCH($A16,Παραδοχές!$C$4:$I$4,1)))/(INDEX(Παραδοχές!$C$4:$I$4,MATCH($A16,Παραδοχές!$C$4:$I$4,1)+1)-INDEX(Παραδοχές!$C$4:$I$4,MATCH($A16,Παραδοχές!$C$4:$I$4,1)))))</f>
        <v>0</v>
      </c>
      <c r="Q16" s="8">
        <f>Παραδοχές!$K$20*(IF($A16&gt;=Παραδοχές!$I$4,INDEX(Παραδοχές!$C$20:$I$20,7),INDEX(Παραδοχές!$C$20:$I$20,MATCH($A16,Παραδοχές!$C$4:$I$4,1))+($A16-INDEX(Παραδοχές!$C$4:$I$4,MATCH($A16,Παραδοχές!$C$4:$I$4,1)))*(INDEX(Παραδοχές!$C$20:$I$20,MATCH($A16,Παραδοχές!$C$4:$I$4,1)+1)-INDEX(Παραδοχές!$C$20:$I$20,MATCH($A16,Παραδοχές!$C$4:$I$4,1)))/(INDEX(Παραδοχές!$C$4:$I$4,MATCH($A16,Παραδοχές!$C$4:$I$4,1)+1)-INDEX(Παραδοχές!$C$4:$I$4,MATCH($A16,Παραδοχές!$C$4:$I$4,1)))))</f>
        <v>0</v>
      </c>
      <c r="R16" s="8">
        <f>Παραδοχές!$K$21*(IF($A16&gt;=Παραδοχές!$I$4,INDEX(Παραδοχές!$C$21:$I$21,7),INDEX(Παραδοχές!$C$21:$I$21,MATCH($A16,Παραδοχές!$C$4:$I$4,1))+($A16-INDEX(Παραδοχές!$C$4:$I$4,MATCH($A16,Παραδοχές!$C$4:$I$4,1)))*(INDEX(Παραδοχές!$C$21:$I$21,MATCH($A16,Παραδοχές!$C$4:$I$4,1)+1)-INDEX(Παραδοχές!$C$21:$I$21,MATCH($A16,Παραδοχές!$C$4:$I$4,1)))/(INDEX(Παραδοχές!$C$4:$I$4,MATCH($A16,Παραδοχές!$C$4:$I$4,1)+1)-INDEX(Παραδοχές!$C$4:$I$4,MATCH($A16,Παραδοχές!$C$4:$I$4,1)))))</f>
        <v>0</v>
      </c>
      <c r="S16" s="8">
        <f>Παραδοχές!$K$22*(IF($A16&gt;=Παραδοχές!$I$4,INDEX(Παραδοχές!$C$22:$I$22,7),INDEX(Παραδοχές!$C$22:$I$22,MATCH($A16,Παραδοχές!$C$4:$I$4,1))+($A16-INDEX(Παραδοχές!$C$4:$I$4,MATCH($A16,Παραδοχές!$C$4:$I$4,1)))*(INDEX(Παραδοχές!$C$22:$I$22,MATCH($A16,Παραδοχές!$C$4:$I$4,1)+1)-INDEX(Παραδοχές!$C$22:$I$22,MATCH($A16,Παραδοχές!$C$4:$I$4,1)))/(INDEX(Παραδοχές!$C$4:$I$4,MATCH($A16,Παραδοχές!$C$4:$I$4,1)+1)-INDEX(Παραδοχές!$C$4:$I$4,MATCH($A16,Παραδοχές!$C$4:$I$4,1)))))</f>
        <v>0</v>
      </c>
      <c r="T16" s="9">
        <f>IF($A16&gt;=Παραδοχές!$I$4,INDEX(Παραδοχές!$C$26:$I$26,7),INDEX(Παραδοχές!$C$26:$I$26,MATCH($A16,Παραδοχές!$C$4:$I$4,1))+($A16-INDEX(Παραδοχές!$C$4:$I$4,MATCH($A16,Παραδοχές!$C$4:$I$4,1)))*(INDEX(Παραδοχές!$C$26:$I$26,MATCH($A16,Παραδοχές!$C$4:$I$4,1)+1)-INDEX(Παραδοχές!$C$26:$I$26,MATCH($A16,Παραδοχές!$C$4:$I$4,1)))/(INDEX(Παραδοχές!$C$4:$I$4,MATCH($A16,Παραδοχές!$C$4:$I$4,1)+1)-INDEX(Παραδοχές!$C$4:$I$4,MATCH($A16,Παραδοχές!$C$4:$I$4,1))))</f>
        <v>2765</v>
      </c>
      <c r="U16" s="9">
        <f>IF($A16&gt;=Παραδοχές!$I$4,INDEX(Παραδοχές!$C$27:$I$27,7),INDEX(Παραδοχές!$C$27:$I$27,MATCH($A16,Παραδοχές!$C$4:$I$4,1))+($A16-INDEX(Παραδοχές!$C$4:$I$4,MATCH($A16,Παραδοχές!$C$4:$I$4,1)))*(INDEX(Παραδοχές!$C$27:$I$27,MATCH($A16,Παραδοχές!$C$4:$I$4,1)+1)-INDEX(Παραδοχές!$C$27:$I$27,MATCH($A16,Παραδοχές!$C$4:$I$4,1)))/(INDEX(Παραδοχές!$C$4:$I$4,MATCH($A16,Παραδοχές!$C$4:$I$4,1)+1)-INDEX(Παραδοχές!$C$4:$I$4,MATCH($A16,Παραδοχές!$C$4:$I$4,1))))</f>
        <v>4440</v>
      </c>
      <c r="V16" s="14">
        <f>IF($A16&gt;=Παραδοχές!$I$4,INDEX(Παραδοχές!$C$28:$I$28,7),INDEX(Παραδοχές!$C$28:$I$28,MATCH($A16,Παραδοχές!$C$4:$I$4,1))+($A16-INDEX(Παραδοχές!$C$4:$I$4,MATCH($A16,Παραδοχές!$C$4:$I$4,1)))*(INDEX(Παραδοχές!$C$28:$I$28,MATCH($A16,Παραδοχές!$C$4:$I$4,1)+1)-INDEX(Παραδοχές!$C$28:$I$28,MATCH($A16,Παραδοχές!$C$4:$I$4,1)))/(INDEX(Παραδοχές!$C$4:$I$4,MATCH($A16,Παραδοχές!$C$4:$I$4,1)+1)-INDEX(Παραδοχές!$C$4:$I$4,MATCH($A16,Παραδοχές!$C$4:$I$4,1))))</f>
        <v>60.6</v>
      </c>
      <c r="W16" s="15">
        <f>1/POWER(1+Παραδοχές!$C$8,A16-2026)</f>
        <v>0.61778179027667302</v>
      </c>
      <c r="X16" s="8">
        <f>IF($A16&gt;=Παραδοχές!$I$4,INDEX(Παραδοχές!$C$34:$I$34,7),INDEX(Παραδοχές!$C$34:$I$34,MATCH($A16,Παραδοχές!$C$4:$I$4,1))+($A16-INDEX(Παραδοχές!$C$4:$I$4,MATCH($A16,Παραδοχές!$C$4:$I$4,1)))*(INDEX(Παραδοχές!$C$34:$I$34,MATCH($A16,Παραδοχές!$C$4:$I$4,1)+1)-INDEX(Παραδοχές!$C$34:$I$34,MATCH($A16,Παραδοχές!$C$4:$I$4,1)))/(INDEX(Παραδοχές!$C$4:$I$4,MATCH($A16,Παραδοχές!$C$4:$I$4,1)+1)-INDEX(Παραδοχές!$C$4:$I$4,MATCH($A16,Παραδοχές!$C$4:$I$4,1))))</f>
        <v>-0.3</v>
      </c>
      <c r="Y16" s="8">
        <f>IF($A16&gt;=Παραδοχές!$I$4,INDEX(Παραδοχές!$C$35:$I$35,7),INDEX(Παραδοχές!$C$35:$I$35,MATCH($A16,Παραδοχές!$C$4:$I$4,1))+($A16-INDEX(Παραδοχές!$C$4:$I$4,MATCH($A16,Παραδοχές!$C$4:$I$4,1)))*(INDEX(Παραδοχές!$C$35:$I$35,MATCH($A16,Παραδοχές!$C$4:$I$4,1)+1)-INDEX(Παραδοχές!$C$35:$I$35,MATCH($A16,Παραδοχές!$C$4:$I$4,1)))/(INDEX(Παραδοχές!$C$4:$I$4,MATCH($A16,Παραδοχές!$C$4:$I$4,1)+1)-INDEX(Παραδοχές!$C$4:$I$4,MATCH($A16,Παραδοχές!$C$4:$I$4,1))))</f>
        <v>-0.4</v>
      </c>
      <c r="Z16" s="8">
        <f>IF($A16&gt;=Παραδοχές!$I$4,INDEX(Παραδοχές!$C$36:$I$36,7),INDEX(Παραδοχές!$C$36:$I$36,MATCH($A16,Παραδοχές!$C$4:$I$4,1))+($A16-INDEX(Παραδοχές!$C$4:$I$4,MATCH($A16,Παραδοχές!$C$4:$I$4,1)))*(INDEX(Παραδοχές!$C$36:$I$36,MATCH($A16,Παραδοχές!$C$4:$I$4,1)+1)-INDEX(Παραδοχές!$C$36:$I$36,MATCH($A16,Παραδοχές!$C$4:$I$4,1)))/(INDEX(Παραδοχές!$C$4:$I$4,MATCH($A16,Παραδοχές!$C$4:$I$4,1)+1)-INDEX(Παραδοχές!$C$4:$I$4,MATCH($A16,Παραδοχές!$C$4:$I$4,1))))</f>
        <v>-0.5</v>
      </c>
      <c r="AA16" s="8">
        <f>IF($A16&gt;=Παραδοχές!$I$4,INDEX(Παραδοχές!$C$37:$I$37,7),INDEX(Παραδοχές!$C$37:$I$37,MATCH($A16,Παραδοχές!$C$4:$I$4,1))+($A16-INDEX(Παραδοχές!$C$4:$I$4,MATCH($A16,Παραδοχές!$C$4:$I$4,1)))*(INDEX(Παραδοχές!$C$37:$I$37,MATCH($A16,Παραδοχές!$C$4:$I$4,1)+1)-INDEX(Παραδοχές!$C$37:$I$37,MATCH($A16,Παραδοχές!$C$4:$I$4,1)))/(INDEX(Παραδοχές!$C$4:$I$4,MATCH($A16,Παραδοχές!$C$4:$I$4,1)+1)-INDEX(Παραδοχές!$C$4:$I$4,MATCH($A16,Παραδοχές!$C$4:$I$4,1))))</f>
        <v>-0.1</v>
      </c>
      <c r="AB16" s="8">
        <f>IF($A16&gt;=Παραδοχές!$I$4,INDEX(Παραδοχές!$C$38:$I$38,7),INDEX(Παραδοχές!$C$38:$I$38,MATCH($A16,Παραδοχές!$C$4:$I$4,1))+($A16-INDEX(Παραδοχές!$C$4:$I$4,MATCH($A16,Παραδοχές!$C$4:$I$4,1)))*(INDEX(Παραδοχές!$C$38:$I$38,MATCH($A16,Παραδοχές!$C$4:$I$4,1)+1)-INDEX(Παραδοχές!$C$38:$I$38,MATCH($A16,Παραδοχές!$C$4:$I$4,1)))/(INDEX(Παραδοχές!$C$4:$I$4,MATCH($A16,Παραδοχές!$C$4:$I$4,1)+1)-INDEX(Παραδοχές!$C$4:$I$4,MATCH($A16,Παραδοχές!$C$4:$I$4,1))))</f>
        <v>-0.2</v>
      </c>
      <c r="AC16" s="8">
        <f>IF($A16&gt;=Παραδοχές!$I$4,INDEX(Παραδοχές!$C$39:$I$39,7),INDEX(Παραδοχές!$C$39:$I$39,MATCH($A16,Παραδοχές!$C$4:$I$4,1))+($A16-INDEX(Παραδοχές!$C$4:$I$4,MATCH($A16,Παραδοχές!$C$4:$I$4,1)))*(INDEX(Παραδοχές!$C$39:$I$39,MATCH($A16,Παραδοχές!$C$4:$I$4,1)+1)-INDEX(Παραδοχές!$C$39:$I$39,MATCH($A16,Παραδοχές!$C$4:$I$4,1)))/(INDEX(Παραδοχές!$C$4:$I$4,MATCH($A16,Παραδοχές!$C$4:$I$4,1)+1)-INDEX(Παραδοχές!$C$4:$I$4,MATCH($A16,Παραδοχές!$C$4:$I$4,1))))</f>
        <v>-0.15</v>
      </c>
      <c r="AD16" s="8">
        <f>IF($A16&gt;=Παραδοχές!$I$4,INDEX(Παραδοχές!$C$40:$I$40,7),INDEX(Παραδοχές!$C$40:$I$40,MATCH($A16,Παραδοχές!$C$4:$I$4,1))+($A16-INDEX(Παραδοχές!$C$4:$I$4,MATCH($A16,Παραδοχές!$C$4:$I$4,1)))*(INDEX(Παραδοχές!$C$40:$I$40,MATCH($A16,Παραδοχές!$C$4:$I$4,1)+1)-INDEX(Παραδοχές!$C$40:$I$40,MATCH($A16,Παραδοχές!$C$4:$I$4,1)))/(INDEX(Παραδοχές!$C$4:$I$4,MATCH($A16,Παραδοχές!$C$4:$I$4,1)+1)-INDEX(Παραδοχές!$C$4:$I$4,MATCH($A16,Παραδοχές!$C$4:$I$4,1))))</f>
        <v>-0.12</v>
      </c>
      <c r="AE16" s="8">
        <f>IF($A16&gt;=Παραδοχές!$I$4,INDEX(Παραδοχές!$C$41:$I$41,7),INDEX(Παραδοχές!$C$41:$I$41,MATCH($A16,Παραδοχές!$C$4:$I$4,1))+($A16-INDEX(Παραδοχές!$C$4:$I$4,MATCH($A16,Παραδοχές!$C$4:$I$4,1)))*(INDEX(Παραδοχές!$C$41:$I$41,MATCH($A16,Παραδοχές!$C$4:$I$4,1)+1)-INDEX(Παραδοχές!$C$41:$I$41,MATCH($A16,Παραδοχές!$C$4:$I$4,1)))/(INDEX(Παραδοχές!$C$4:$I$4,MATCH($A16,Παραδοχές!$C$4:$I$4,1)+1)-INDEX(Παραδοχές!$C$4:$I$4,MATCH($A16,Παραδοχές!$C$4:$I$4,1))))</f>
        <v>0</v>
      </c>
      <c r="AF16" s="8">
        <f>IF($A16&gt;=Παραδοχές!$I$4,INDEX(Παραδοχές!$C$42:$I$42,7),INDEX(Παραδοχές!$C$42:$I$42,MATCH($A16,Παραδοχές!$C$4:$I$4,1))+($A16-INDEX(Παραδοχές!$C$4:$I$4,MATCH($A16,Παραδοχές!$C$4:$I$4,1)))*(INDEX(Παραδοχές!$C$42:$I$42,MATCH($A16,Παραδοχές!$C$4:$I$4,1)+1)-INDEX(Παραδοχές!$C$42:$I$42,MATCH($A16,Παραδοχές!$C$4:$I$4,1)))/(INDEX(Παραδοχές!$C$4:$I$4,MATCH($A16,Παραδοχές!$C$4:$I$4,1)+1)-INDEX(Παραδοχές!$C$4:$I$4,MATCH($A16,Παραδοχές!$C$4:$I$4,1))))</f>
        <v>0</v>
      </c>
    </row>
    <row r="17" spans="1:32" ht="15" customHeight="1" x14ac:dyDescent="0.25">
      <c r="A17" s="4">
        <v>2041</v>
      </c>
      <c r="B17" s="5">
        <f>IF($A17&gt;=Παραδοχές!$I$4,INDEX(Παραδοχές!$C$5:$I$5,7),INDEX(Παραδοχές!$C$5:$I$5,MATCH($A17,Παραδοχές!$C$4:$I$4,1))+($A17-INDEX(Παραδοχές!$C$4:$I$4,MATCH($A17,Παραδοχές!$C$4:$I$4,1)))*(INDEX(Παραδοχές!$C$5:$I$5,MATCH($A17,Παραδοχές!$C$4:$I$4,1)+1)-INDEX(Παραδοχές!$C$5:$I$5,MATCH($A17,Παραδοχές!$C$4:$I$4,1)))/(INDEX(Παραδοχές!$C$4:$I$4,MATCH($A17,Παραδοχές!$C$4:$I$4,1)+1)-INDEX(Παραδοχές!$C$4:$I$4,MATCH($A17,Παραδοχές!$C$4:$I$4,1))))</f>
        <v>0.71</v>
      </c>
      <c r="C17" s="5">
        <f>IF($A17&gt;=Παραδοχές!$I$4,INDEX(Παραδοχές!$C$6:$I$6,7),INDEX(Παραδοχές!$C$6:$I$6,MATCH($A17,Παραδοχές!$C$4:$I$4,1))+($A17-INDEX(Παραδοχές!$C$4:$I$4,MATCH($A17,Παραδοχές!$C$4:$I$4,1)))*(INDEX(Παραδοχές!$C$6:$I$6,MATCH($A17,Παραδοχές!$C$4:$I$4,1)+1)-INDEX(Παραδοχές!$C$6:$I$6,MATCH($A17,Παραδοχές!$C$4:$I$4,1)))/(INDEX(Παραδοχές!$C$4:$I$4,MATCH($A17,Παραδοχές!$C$4:$I$4,1)+1)-INDEX(Παραδοχές!$C$4:$I$4,MATCH($A17,Παραδοχές!$C$4:$I$4,1))))</f>
        <v>2</v>
      </c>
      <c r="D17" s="6">
        <f t="shared" si="5"/>
        <v>415.199363678797</v>
      </c>
      <c r="E17" s="5">
        <f>CHOOSE(Παραδοχές!$C$15,IF($A17&gt;=Παραδοχές!$I$4,INDEX(Παραδοχές!$C$11:$I$11,7),INDEX(Παραδοχές!$C$11:$I$11,MATCH($A17,Παραδοχές!$C$4:$I$4,1))+($A17-INDEX(Παραδοχές!$C$4:$I$4,MATCH($A17,Παραδοχές!$C$4:$I$4,1)))*(INDEX(Παραδοχές!$C$11:$I$11,MATCH($A17,Παραδοχές!$C$4:$I$4,1)+1)-INDEX(Παραδοχές!$C$11:$I$11,MATCH($A17,Παραδοχές!$C$4:$I$4,1)))/(INDEX(Παραδοχές!$C$4:$I$4,MATCH($A17,Παραδοχές!$C$4:$I$4,1)+1)-INDEX(Παραδοχές!$C$4:$I$4,MATCH($A17,Παραδοχές!$C$4:$I$4,1)))),IF($A17&gt;=Παραδοχές!$I$4,INDEX(Παραδοχές!$C$12:$I$12,7),INDEX(Παραδοχές!$C$12:$I$12,MATCH($A17,Παραδοχές!$C$4:$I$4,1))+($A17-INDEX(Παραδοχές!$C$4:$I$4,MATCH($A17,Παραδοχές!$C$4:$I$4,1)))*(INDEX(Παραδοχές!$C$12:$I$12,MATCH($A17,Παραδοχές!$C$4:$I$4,1)+1)-INDEX(Παραδοχές!$C$12:$I$12,MATCH($A17,Παραδοχές!$C$4:$I$4,1)))/(INDEX(Παραδοχές!$C$4:$I$4,MATCH($A17,Παραδοχές!$C$4:$I$4,1)+1)-INDEX(Παραδοχές!$C$4:$I$4,MATCH($A17,Παραδοχές!$C$4:$I$4,1)))))</f>
        <v>13.13</v>
      </c>
      <c r="F17" s="5">
        <f>SUM(O17:S17)+Παραδοχές!$K$34*(X17+IF($A17&gt;=2027,Παραδοχές!$J$34,0))+Παραδοχές!$K$35*(Y17+IF($A17&gt;=2027,Παραδοχές!$J$35,0))+Παραδοχές!$K$36*(Z17+IF($A17&gt;=2027,Παραδοχές!$J$36,0))+Παραδοχές!$K$37*(AA17+IF($A17&gt;=2027,Παραδοχές!$J$37,0))+Παραδοχές!$K$38*(AB17+IF($A17&gt;=2027,Παραδοχές!$J$38,0))+Παραδοχές!$K$39*(AC17+IF($A17&gt;=2027,Παραδοχές!$J$39,0))+Παραδοχές!$K$40*(AD17+IF($A17&gt;=2027,Παραδοχές!$J$40,0))+Παραδοχές!$K$41*(AE17+IF($A17&gt;=2027,Παραδοχές!$J$41,0))+Παραδοχές!$K$42*(AF17+IF($A17&gt;=2027,Παραδοχές!$J$42,0))</f>
        <v>0</v>
      </c>
      <c r="G17" s="5">
        <f t="shared" si="0"/>
        <v>13.13</v>
      </c>
      <c r="H17" s="5">
        <f>CHOOSE(Παραδοχές!$C$15,IF($A17&gt;=Παραδοχές!$I$4,INDEX(Παραδοχές!$C$13:$I$13,7),INDEX(Παραδοχές!$C$13:$I$13,MATCH($A17,Παραδοχές!$C$4:$I$4,1))+($A17-INDEX(Παραδοχές!$C$4:$I$4,MATCH($A17,Παραδοχές!$C$4:$I$4,1)))*(INDEX(Παραδοχές!$C$13:$I$13,MATCH($A17,Παραδοχές!$C$4:$I$4,1)+1)-INDEX(Παραδοχές!$C$13:$I$13,MATCH($A17,Παραδοχές!$C$4:$I$4,1)))/(INDEX(Παραδοχές!$C$4:$I$4,MATCH($A17,Παραδοχές!$C$4:$I$4,1)+1)-INDEX(Παραδοχές!$C$4:$I$4,MATCH($A17,Παραδοχές!$C$4:$I$4,1)))),IF($A17&gt;=Παραδοχές!$I$4,INDEX(Παραδοχές!$C$14:$I$14,7),INDEX(Παραδοχές!$C$14:$I$14,MATCH($A17,Παραδοχές!$C$4:$I$4,1))+($A17-INDEX(Παραδοχές!$C$4:$I$4,MATCH($A17,Παραδοχές!$C$4:$I$4,1)))*(INDEX(Παραδοχές!$C$14:$I$14,MATCH($A17,Παραδοχές!$C$4:$I$4,1)+1)-INDEX(Παραδοχές!$C$14:$I$14,MATCH($A17,Παραδοχές!$C$4:$I$4,1)))/(INDEX(Παραδοχές!$C$4:$I$4,MATCH($A17,Παραδοχές!$C$4:$I$4,1)+1)-INDEX(Παραδοχές!$C$4:$I$4,MATCH($A17,Παραδοχές!$C$4:$I$4,1)))))</f>
        <v>7.21</v>
      </c>
      <c r="I17" s="5">
        <f t="shared" si="1"/>
        <v>5.92</v>
      </c>
      <c r="J17" s="10">
        <f t="shared" si="2"/>
        <v>24.579802329784801</v>
      </c>
      <c r="K17" s="10">
        <f t="shared" si="3"/>
        <v>54.515676451026103</v>
      </c>
      <c r="L17" s="10">
        <f t="shared" si="4"/>
        <v>29.935874121241302</v>
      </c>
      <c r="M17" s="10">
        <f>J17/POWER(1+Παραδοχές!$C$8,A17-2026)</f>
        <v>14.6714534183007</v>
      </c>
      <c r="N17" s="6">
        <f>SUM($M$2:M17)</f>
        <v>212.21766398309899</v>
      </c>
      <c r="O17" s="5">
        <f>Παραδοχές!$K$18*(IF($A17&gt;=Παραδοχές!$I$4,INDEX(Παραδοχές!$C$18:$I$18,7),INDEX(Παραδοχές!$C$18:$I$18,MATCH($A17,Παραδοχές!$C$4:$I$4,1))+($A17-INDEX(Παραδοχές!$C$4:$I$4,MATCH($A17,Παραδοχές!$C$4:$I$4,1)))*(INDEX(Παραδοχές!$C$18:$I$18,MATCH($A17,Παραδοχές!$C$4:$I$4,1)+1)-INDEX(Παραδοχές!$C$18:$I$18,MATCH($A17,Παραδοχές!$C$4:$I$4,1)))/(INDEX(Παραδοχές!$C$4:$I$4,MATCH($A17,Παραδοχές!$C$4:$I$4,1)+1)-INDEX(Παραδοχές!$C$4:$I$4,MATCH($A17,Παραδοχές!$C$4:$I$4,1)))))</f>
        <v>0</v>
      </c>
      <c r="P17" s="5">
        <f>Παραδοχές!$K$19*(IF($A17&gt;=Παραδοχές!$I$4,INDEX(Παραδοχές!$C$19:$I$19,7),INDEX(Παραδοχές!$C$19:$I$19,MATCH($A17,Παραδοχές!$C$4:$I$4,1))+($A17-INDEX(Παραδοχές!$C$4:$I$4,MATCH($A17,Παραδοχές!$C$4:$I$4,1)))*(INDEX(Παραδοχές!$C$19:$I$19,MATCH($A17,Παραδοχές!$C$4:$I$4,1)+1)-INDEX(Παραδοχές!$C$19:$I$19,MATCH($A17,Παραδοχές!$C$4:$I$4,1)))/(INDEX(Παραδοχές!$C$4:$I$4,MATCH($A17,Παραδοχές!$C$4:$I$4,1)+1)-INDEX(Παραδοχές!$C$4:$I$4,MATCH($A17,Παραδοχές!$C$4:$I$4,1)))))</f>
        <v>0</v>
      </c>
      <c r="Q17" s="5">
        <f>Παραδοχές!$K$20*(IF($A17&gt;=Παραδοχές!$I$4,INDEX(Παραδοχές!$C$20:$I$20,7),INDEX(Παραδοχές!$C$20:$I$20,MATCH($A17,Παραδοχές!$C$4:$I$4,1))+($A17-INDEX(Παραδοχές!$C$4:$I$4,MATCH($A17,Παραδοχές!$C$4:$I$4,1)))*(INDEX(Παραδοχές!$C$20:$I$20,MATCH($A17,Παραδοχές!$C$4:$I$4,1)+1)-INDEX(Παραδοχές!$C$20:$I$20,MATCH($A17,Παραδοχές!$C$4:$I$4,1)))/(INDEX(Παραδοχές!$C$4:$I$4,MATCH($A17,Παραδοχές!$C$4:$I$4,1)+1)-INDEX(Παραδοχές!$C$4:$I$4,MATCH($A17,Παραδοχές!$C$4:$I$4,1)))))</f>
        <v>0</v>
      </c>
      <c r="R17" s="5">
        <f>Παραδοχές!$K$21*(IF($A17&gt;=Παραδοχές!$I$4,INDEX(Παραδοχές!$C$21:$I$21,7),INDEX(Παραδοχές!$C$21:$I$21,MATCH($A17,Παραδοχές!$C$4:$I$4,1))+($A17-INDEX(Παραδοχές!$C$4:$I$4,MATCH($A17,Παραδοχές!$C$4:$I$4,1)))*(INDEX(Παραδοχές!$C$21:$I$21,MATCH($A17,Παραδοχές!$C$4:$I$4,1)+1)-INDEX(Παραδοχές!$C$21:$I$21,MATCH($A17,Παραδοχές!$C$4:$I$4,1)))/(INDEX(Παραδοχές!$C$4:$I$4,MATCH($A17,Παραδοχές!$C$4:$I$4,1)+1)-INDEX(Παραδοχές!$C$4:$I$4,MATCH($A17,Παραδοχές!$C$4:$I$4,1)))))</f>
        <v>0</v>
      </c>
      <c r="S17" s="5">
        <f>Παραδοχές!$K$22*(IF($A17&gt;=Παραδοχές!$I$4,INDEX(Παραδοχές!$C$22:$I$22,7),INDEX(Παραδοχές!$C$22:$I$22,MATCH($A17,Παραδοχές!$C$4:$I$4,1))+($A17-INDEX(Παραδοχές!$C$4:$I$4,MATCH($A17,Παραδοχές!$C$4:$I$4,1)))*(INDEX(Παραδοχές!$C$22:$I$22,MATCH($A17,Παραδοχές!$C$4:$I$4,1)+1)-INDEX(Παραδοχές!$C$22:$I$22,MATCH($A17,Παραδοχές!$C$4:$I$4,1)))/(INDEX(Παραδοχές!$C$4:$I$4,MATCH($A17,Παραδοχές!$C$4:$I$4,1)+1)-INDEX(Παραδοχές!$C$4:$I$4,MATCH($A17,Παραδοχές!$C$4:$I$4,1)))))</f>
        <v>0</v>
      </c>
      <c r="T17" s="6">
        <f>IF($A17&gt;=Παραδοχές!$I$4,INDEX(Παραδοχές!$C$26:$I$26,7),INDEX(Παραδοχές!$C$26:$I$26,MATCH($A17,Παραδοχές!$C$4:$I$4,1))+($A17-INDEX(Παραδοχές!$C$4:$I$4,MATCH($A17,Παραδοχές!$C$4:$I$4,1)))*(INDEX(Παραδοχές!$C$26:$I$26,MATCH($A17,Παραδοχές!$C$4:$I$4,1)+1)-INDEX(Παραδοχές!$C$26:$I$26,MATCH($A17,Παραδοχές!$C$4:$I$4,1)))/(INDEX(Παραδοχές!$C$4:$I$4,MATCH($A17,Παραδοχές!$C$4:$I$4,1)+1)-INDEX(Παραδοχές!$C$4:$I$4,MATCH($A17,Παραδοχές!$C$4:$I$4,1))))</f>
        <v>2784.4</v>
      </c>
      <c r="U17" s="6">
        <f>IF($A17&gt;=Παραδοχές!$I$4,INDEX(Παραδοχές!$C$27:$I$27,7),INDEX(Παραδοχές!$C$27:$I$27,MATCH($A17,Παραδοχές!$C$4:$I$4,1))+($A17-INDEX(Παραδοχές!$C$4:$I$4,MATCH($A17,Παραδοχές!$C$4:$I$4,1)))*(INDEX(Παραδοχές!$C$27:$I$27,MATCH($A17,Παραδοχές!$C$4:$I$4,1)+1)-INDEX(Παραδοχές!$C$27:$I$27,MATCH($A17,Παραδοχές!$C$4:$I$4,1)))/(INDEX(Παραδοχές!$C$4:$I$4,MATCH($A17,Παραδοχές!$C$4:$I$4,1)+1)-INDEX(Παραδοχές!$C$4:$I$4,MATCH($A17,Παραδοχές!$C$4:$I$4,1))))</f>
        <v>4401.6000000000004</v>
      </c>
      <c r="V17" s="12">
        <f>IF($A17&gt;=Παραδοχές!$I$4,INDEX(Παραδοχές!$C$28:$I$28,7),INDEX(Παραδοχές!$C$28:$I$28,MATCH($A17,Παραδοχές!$C$4:$I$4,1))+($A17-INDEX(Παραδοχές!$C$4:$I$4,MATCH($A17,Παραδοχές!$C$4:$I$4,1)))*(INDEX(Παραδοχές!$C$28:$I$28,MATCH($A17,Παραδοχές!$C$4:$I$4,1)+1)-INDEX(Παραδοχές!$C$28:$I$28,MATCH($A17,Παραδοχές!$C$4:$I$4,1)))/(INDEX(Παραδοχές!$C$4:$I$4,MATCH($A17,Παραδοχές!$C$4:$I$4,1)+1)-INDEX(Παραδοχές!$C$4:$I$4,MATCH($A17,Παραδοχές!$C$4:$I$4,1))))</f>
        <v>61.98</v>
      </c>
      <c r="W17" s="13">
        <f>1/POWER(1+Παραδοχές!$C$8,A17-2026)</f>
        <v>0.59689061862480497</v>
      </c>
      <c r="X17" s="5">
        <f>IF($A17&gt;=Παραδοχές!$I$4,INDEX(Παραδοχές!$C$34:$I$34,7),INDEX(Παραδοχές!$C$34:$I$34,MATCH($A17,Παραδοχές!$C$4:$I$4,1))+($A17-INDEX(Παραδοχές!$C$4:$I$4,MATCH($A17,Παραδοχές!$C$4:$I$4,1)))*(INDEX(Παραδοχές!$C$34:$I$34,MATCH($A17,Παραδοχές!$C$4:$I$4,1)+1)-INDEX(Παραδοχές!$C$34:$I$34,MATCH($A17,Παραδοχές!$C$4:$I$4,1)))/(INDEX(Παραδοχές!$C$4:$I$4,MATCH($A17,Παραδοχές!$C$4:$I$4,1)+1)-INDEX(Παραδοχές!$C$4:$I$4,MATCH($A17,Παραδοχές!$C$4:$I$4,1))))</f>
        <v>-0.33</v>
      </c>
      <c r="Y17" s="5">
        <f>IF($A17&gt;=Παραδοχές!$I$4,INDEX(Παραδοχές!$C$35:$I$35,7),INDEX(Παραδοχές!$C$35:$I$35,MATCH($A17,Παραδοχές!$C$4:$I$4,1))+($A17-INDEX(Παραδοχές!$C$4:$I$4,MATCH($A17,Παραδοχές!$C$4:$I$4,1)))*(INDEX(Παραδοχές!$C$35:$I$35,MATCH($A17,Παραδοχές!$C$4:$I$4,1)+1)-INDEX(Παραδοχές!$C$35:$I$35,MATCH($A17,Παραδοχές!$C$4:$I$4,1)))/(INDEX(Παραδοχές!$C$4:$I$4,MATCH($A17,Παραδοχές!$C$4:$I$4,1)+1)-INDEX(Παραδοχές!$C$4:$I$4,MATCH($A17,Παραδοχές!$C$4:$I$4,1))))</f>
        <v>-0.40500000000000003</v>
      </c>
      <c r="Z17" s="5">
        <f>IF($A17&gt;=Παραδοχές!$I$4,INDEX(Παραδοχές!$C$36:$I$36,7),INDEX(Παραδοχές!$C$36:$I$36,MATCH($A17,Παραδοχές!$C$4:$I$4,1))+($A17-INDEX(Παραδοχές!$C$4:$I$4,MATCH($A17,Παραδοχές!$C$4:$I$4,1)))*(INDEX(Παραδοχές!$C$36:$I$36,MATCH($A17,Παραδοχές!$C$4:$I$4,1)+1)-INDEX(Παραδοχές!$C$36:$I$36,MATCH($A17,Παραδοχές!$C$4:$I$4,1)))/(INDEX(Παραδοχές!$C$4:$I$4,MATCH($A17,Παραδοχές!$C$4:$I$4,1)+1)-INDEX(Παραδοχές!$C$4:$I$4,MATCH($A17,Παραδοχές!$C$4:$I$4,1))))</f>
        <v>-0.5</v>
      </c>
      <c r="AA17" s="5">
        <f>IF($A17&gt;=Παραδοχές!$I$4,INDEX(Παραδοχές!$C$37:$I$37,7),INDEX(Παραδοχές!$C$37:$I$37,MATCH($A17,Παραδοχές!$C$4:$I$4,1))+($A17-INDEX(Παραδοχές!$C$4:$I$4,MATCH($A17,Παραδοχές!$C$4:$I$4,1)))*(INDEX(Παραδοχές!$C$37:$I$37,MATCH($A17,Παραδοχές!$C$4:$I$4,1)+1)-INDEX(Παραδοχές!$C$37:$I$37,MATCH($A17,Παραδοχές!$C$4:$I$4,1)))/(INDEX(Παραδοχές!$C$4:$I$4,MATCH($A17,Παραδοχές!$C$4:$I$4,1)+1)-INDEX(Παραδοχές!$C$4:$I$4,MATCH($A17,Παραδοχές!$C$4:$I$4,1))))</f>
        <v>-0.13</v>
      </c>
      <c r="AB17" s="5">
        <f>IF($A17&gt;=Παραδοχές!$I$4,INDEX(Παραδοχές!$C$38:$I$38,7),INDEX(Παραδοχές!$C$38:$I$38,MATCH($A17,Παραδοχές!$C$4:$I$4,1))+($A17-INDEX(Παραδοχές!$C$4:$I$4,MATCH($A17,Παραδοχές!$C$4:$I$4,1)))*(INDEX(Παραδοχές!$C$38:$I$38,MATCH($A17,Παραδοχές!$C$4:$I$4,1)+1)-INDEX(Παραδοχές!$C$38:$I$38,MATCH($A17,Παραδοχές!$C$4:$I$4,1)))/(INDEX(Παραδοχές!$C$4:$I$4,MATCH($A17,Παραδοχές!$C$4:$I$4,1)+1)-INDEX(Παραδοχές!$C$4:$I$4,MATCH($A17,Παραδοχές!$C$4:$I$4,1))))</f>
        <v>-0.2</v>
      </c>
      <c r="AC17" s="5">
        <f>IF($A17&gt;=Παραδοχές!$I$4,INDEX(Παραδοχές!$C$39:$I$39,7),INDEX(Παραδοχές!$C$39:$I$39,MATCH($A17,Παραδοχές!$C$4:$I$4,1))+($A17-INDEX(Παραδοχές!$C$4:$I$4,MATCH($A17,Παραδοχές!$C$4:$I$4,1)))*(INDEX(Παραδοχές!$C$39:$I$39,MATCH($A17,Παραδοχές!$C$4:$I$4,1)+1)-INDEX(Παραδοχές!$C$39:$I$39,MATCH($A17,Παραδοχές!$C$4:$I$4,1)))/(INDEX(Παραδοχές!$C$4:$I$4,MATCH($A17,Παραδοχές!$C$4:$I$4,1)+1)-INDEX(Παραδοχές!$C$4:$I$4,MATCH($A17,Παραδοχές!$C$4:$I$4,1))))</f>
        <v>-0.15</v>
      </c>
      <c r="AD17" s="5">
        <f>IF($A17&gt;=Παραδοχές!$I$4,INDEX(Παραδοχές!$C$40:$I$40,7),INDEX(Παραδοχές!$C$40:$I$40,MATCH($A17,Παραδοχές!$C$4:$I$4,1))+($A17-INDEX(Παραδοχές!$C$4:$I$4,MATCH($A17,Παραδοχές!$C$4:$I$4,1)))*(INDEX(Παραδοχές!$C$40:$I$40,MATCH($A17,Παραδοχές!$C$4:$I$4,1)+1)-INDEX(Παραδοχές!$C$40:$I$40,MATCH($A17,Παραδοχές!$C$4:$I$4,1)))/(INDEX(Παραδοχές!$C$4:$I$4,MATCH($A17,Παραδοχές!$C$4:$I$4,1)+1)-INDEX(Παραδοχές!$C$4:$I$4,MATCH($A17,Παραδοχές!$C$4:$I$4,1))))</f>
        <v>-0.12</v>
      </c>
      <c r="AE17" s="5">
        <f>IF($A17&gt;=Παραδοχές!$I$4,INDEX(Παραδοχές!$C$41:$I$41,7),INDEX(Παραδοχές!$C$41:$I$41,MATCH($A17,Παραδοχές!$C$4:$I$4,1))+($A17-INDEX(Παραδοχές!$C$4:$I$4,MATCH($A17,Παραδοχές!$C$4:$I$4,1)))*(INDEX(Παραδοχές!$C$41:$I$41,MATCH($A17,Παραδοχές!$C$4:$I$4,1)+1)-INDEX(Παραδοχές!$C$41:$I$41,MATCH($A17,Παραδοχές!$C$4:$I$4,1)))/(INDEX(Παραδοχές!$C$4:$I$4,MATCH($A17,Παραδοχές!$C$4:$I$4,1)+1)-INDEX(Παραδοχές!$C$4:$I$4,MATCH($A17,Παραδοχές!$C$4:$I$4,1))))</f>
        <v>0.14000000000000001</v>
      </c>
      <c r="AF17" s="5">
        <f>IF($A17&gt;=Παραδοχές!$I$4,INDEX(Παραδοχές!$C$42:$I$42,7),INDEX(Παραδοχές!$C$42:$I$42,MATCH($A17,Παραδοχές!$C$4:$I$4,1))+($A17-INDEX(Παραδοχές!$C$4:$I$4,MATCH($A17,Παραδοχές!$C$4:$I$4,1)))*(INDEX(Παραδοχές!$C$42:$I$42,MATCH($A17,Παραδοχές!$C$4:$I$4,1)+1)-INDEX(Παραδοχές!$C$42:$I$42,MATCH($A17,Παραδοχές!$C$4:$I$4,1)))/(INDEX(Παραδοχές!$C$4:$I$4,MATCH($A17,Παραδοχές!$C$4:$I$4,1)+1)-INDEX(Παραδοχές!$C$4:$I$4,MATCH($A17,Παραδοχές!$C$4:$I$4,1))))</f>
        <v>-0.09</v>
      </c>
    </row>
    <row r="18" spans="1:32" ht="15" customHeight="1" x14ac:dyDescent="0.25">
      <c r="A18" s="4">
        <v>2042</v>
      </c>
      <c r="B18" s="5">
        <f>IF($A18&gt;=Παραδοχές!$I$4,INDEX(Παραδοχές!$C$5:$I$5,7),INDEX(Παραδοχές!$C$5:$I$5,MATCH($A18,Παραδοχές!$C$4:$I$4,1))+($A18-INDEX(Παραδοχές!$C$4:$I$4,MATCH($A18,Παραδοχές!$C$4:$I$4,1)))*(INDEX(Παραδοχές!$C$5:$I$5,MATCH($A18,Παραδοχές!$C$4:$I$4,1)+1)-INDEX(Παραδοχές!$C$5:$I$5,MATCH($A18,Παραδοχές!$C$4:$I$4,1)))/(INDEX(Παραδοχές!$C$4:$I$4,MATCH($A18,Παραδοχές!$C$4:$I$4,1)+1)-INDEX(Παραδοχές!$C$4:$I$4,MATCH($A18,Παραδοχές!$C$4:$I$4,1))))</f>
        <v>0.72</v>
      </c>
      <c r="C18" s="5">
        <f>IF($A18&gt;=Παραδοχές!$I$4,INDEX(Παραδοχές!$C$6:$I$6,7),INDEX(Παραδοχές!$C$6:$I$6,MATCH($A18,Παραδοχές!$C$4:$I$4,1))+($A18-INDEX(Παραδοχές!$C$4:$I$4,MATCH($A18,Παραδοχές!$C$4:$I$4,1)))*(INDEX(Παραδοχές!$C$6:$I$6,MATCH($A18,Παραδοχές!$C$4:$I$4,1)+1)-INDEX(Παραδοχές!$C$6:$I$6,MATCH($A18,Παραδοχές!$C$4:$I$4,1)))/(INDEX(Παραδοχές!$C$4:$I$4,MATCH($A18,Παραδοχές!$C$4:$I$4,1)+1)-INDEX(Παραδοχές!$C$4:$I$4,MATCH($A18,Παραδοχές!$C$4:$I$4,1))))</f>
        <v>2</v>
      </c>
      <c r="D18" s="6">
        <f t="shared" si="5"/>
        <v>426.49278637086002</v>
      </c>
      <c r="E18" s="5">
        <f>CHOOSE(Παραδοχές!$C$15,IF($A18&gt;=Παραδοχές!$I$4,INDEX(Παραδοχές!$C$11:$I$11,7),INDEX(Παραδοχές!$C$11:$I$11,MATCH($A18,Παραδοχές!$C$4:$I$4,1))+($A18-INDEX(Παραδοχές!$C$4:$I$4,MATCH($A18,Παραδοχές!$C$4:$I$4,1)))*(INDEX(Παραδοχές!$C$11:$I$11,MATCH($A18,Παραδοχές!$C$4:$I$4,1)+1)-INDEX(Παραδοχές!$C$11:$I$11,MATCH($A18,Παραδοχές!$C$4:$I$4,1)))/(INDEX(Παραδοχές!$C$4:$I$4,MATCH($A18,Παραδοχές!$C$4:$I$4,1)+1)-INDEX(Παραδοχές!$C$4:$I$4,MATCH($A18,Παραδοχές!$C$4:$I$4,1)))),IF($A18&gt;=Παραδοχές!$I$4,INDEX(Παραδοχές!$C$12:$I$12,7),INDEX(Παραδοχές!$C$12:$I$12,MATCH($A18,Παραδοχές!$C$4:$I$4,1))+($A18-INDEX(Παραδοχές!$C$4:$I$4,MATCH($A18,Παραδοχές!$C$4:$I$4,1)))*(INDEX(Παραδοχές!$C$12:$I$12,MATCH($A18,Παραδοχές!$C$4:$I$4,1)+1)-INDEX(Παραδοχές!$C$12:$I$12,MATCH($A18,Παραδοχές!$C$4:$I$4,1)))/(INDEX(Παραδοχές!$C$4:$I$4,MATCH($A18,Παραδοχές!$C$4:$I$4,1)+1)-INDEX(Παραδοχές!$C$4:$I$4,MATCH($A18,Παραδοχές!$C$4:$I$4,1)))))</f>
        <v>13.16</v>
      </c>
      <c r="F18" s="5">
        <f>SUM(O18:S18)+Παραδοχές!$K$34*(X18+IF($A18&gt;=2027,Παραδοχές!$J$34,0))+Παραδοχές!$K$35*(Y18+IF($A18&gt;=2027,Παραδοχές!$J$35,0))+Παραδοχές!$K$36*(Z18+IF($A18&gt;=2027,Παραδοχές!$J$36,0))+Παραδοχές!$K$37*(AA18+IF($A18&gt;=2027,Παραδοχές!$J$37,0))+Παραδοχές!$K$38*(AB18+IF($A18&gt;=2027,Παραδοχές!$J$38,0))+Παραδοχές!$K$39*(AC18+IF($A18&gt;=2027,Παραδοχές!$J$39,0))+Παραδοχές!$K$40*(AD18+IF($A18&gt;=2027,Παραδοχές!$J$40,0))+Παραδοχές!$K$41*(AE18+IF($A18&gt;=2027,Παραδοχές!$J$41,0))+Παραδοχές!$K$42*(AF18+IF($A18&gt;=2027,Παραδοχές!$J$42,0))</f>
        <v>0</v>
      </c>
      <c r="G18" s="5">
        <f t="shared" si="0"/>
        <v>13.16</v>
      </c>
      <c r="H18" s="5">
        <f>CHOOSE(Παραδοχές!$C$15,IF($A18&gt;=Παραδοχές!$I$4,INDEX(Παραδοχές!$C$13:$I$13,7),INDEX(Παραδοχές!$C$13:$I$13,MATCH($A18,Παραδοχές!$C$4:$I$4,1))+($A18-INDEX(Παραδοχές!$C$4:$I$4,MATCH($A18,Παραδοχές!$C$4:$I$4,1)))*(INDEX(Παραδοχές!$C$13:$I$13,MATCH($A18,Παραδοχές!$C$4:$I$4,1)+1)-INDEX(Παραδοχές!$C$13:$I$13,MATCH($A18,Παραδοχές!$C$4:$I$4,1)))/(INDEX(Παραδοχές!$C$4:$I$4,MATCH($A18,Παραδοχές!$C$4:$I$4,1)+1)-INDEX(Παραδοχές!$C$4:$I$4,MATCH($A18,Παραδοχές!$C$4:$I$4,1)))),IF($A18&gt;=Παραδοχές!$I$4,INDEX(Παραδοχές!$C$14:$I$14,7),INDEX(Παραδοχές!$C$14:$I$14,MATCH($A18,Παραδοχές!$C$4:$I$4,1))+($A18-INDEX(Παραδοχές!$C$4:$I$4,MATCH($A18,Παραδοχές!$C$4:$I$4,1)))*(INDEX(Παραδοχές!$C$14:$I$14,MATCH($A18,Παραδοχές!$C$4:$I$4,1)+1)-INDEX(Παραδοχές!$C$14:$I$14,MATCH($A18,Παραδοχές!$C$4:$I$4,1)))/(INDEX(Παραδοχές!$C$4:$I$4,MATCH($A18,Παραδοχές!$C$4:$I$4,1)+1)-INDEX(Παραδοχές!$C$4:$I$4,MATCH($A18,Παραδοχές!$C$4:$I$4,1)))))</f>
        <v>7.17</v>
      </c>
      <c r="I18" s="5">
        <f t="shared" si="1"/>
        <v>5.99</v>
      </c>
      <c r="J18" s="10">
        <f t="shared" si="2"/>
        <v>25.546917903614499</v>
      </c>
      <c r="K18" s="10">
        <f t="shared" si="3"/>
        <v>56.1264506864052</v>
      </c>
      <c r="L18" s="10">
        <f t="shared" si="4"/>
        <v>30.5795327827907</v>
      </c>
      <c r="M18" s="10">
        <f>J18/POWER(1+Παραδοχές!$C$8,A18-2026)</f>
        <v>14.7330585811068</v>
      </c>
      <c r="N18" s="6">
        <f>SUM($M$2:M18)</f>
        <v>226.95072256420599</v>
      </c>
      <c r="O18" s="5">
        <f>Παραδοχές!$K$18*(IF($A18&gt;=Παραδοχές!$I$4,INDEX(Παραδοχές!$C$18:$I$18,7),INDEX(Παραδοχές!$C$18:$I$18,MATCH($A18,Παραδοχές!$C$4:$I$4,1))+($A18-INDEX(Παραδοχές!$C$4:$I$4,MATCH($A18,Παραδοχές!$C$4:$I$4,1)))*(INDEX(Παραδοχές!$C$18:$I$18,MATCH($A18,Παραδοχές!$C$4:$I$4,1)+1)-INDEX(Παραδοχές!$C$18:$I$18,MATCH($A18,Παραδοχές!$C$4:$I$4,1)))/(INDEX(Παραδοχές!$C$4:$I$4,MATCH($A18,Παραδοχές!$C$4:$I$4,1)+1)-INDEX(Παραδοχές!$C$4:$I$4,MATCH($A18,Παραδοχές!$C$4:$I$4,1)))))</f>
        <v>0</v>
      </c>
      <c r="P18" s="5">
        <f>Παραδοχές!$K$19*(IF($A18&gt;=Παραδοχές!$I$4,INDEX(Παραδοχές!$C$19:$I$19,7),INDEX(Παραδοχές!$C$19:$I$19,MATCH($A18,Παραδοχές!$C$4:$I$4,1))+($A18-INDEX(Παραδοχές!$C$4:$I$4,MATCH($A18,Παραδοχές!$C$4:$I$4,1)))*(INDEX(Παραδοχές!$C$19:$I$19,MATCH($A18,Παραδοχές!$C$4:$I$4,1)+1)-INDEX(Παραδοχές!$C$19:$I$19,MATCH($A18,Παραδοχές!$C$4:$I$4,1)))/(INDEX(Παραδοχές!$C$4:$I$4,MATCH($A18,Παραδοχές!$C$4:$I$4,1)+1)-INDEX(Παραδοχές!$C$4:$I$4,MATCH($A18,Παραδοχές!$C$4:$I$4,1)))))</f>
        <v>0</v>
      </c>
      <c r="Q18" s="5">
        <f>Παραδοχές!$K$20*(IF($A18&gt;=Παραδοχές!$I$4,INDEX(Παραδοχές!$C$20:$I$20,7),INDEX(Παραδοχές!$C$20:$I$20,MATCH($A18,Παραδοχές!$C$4:$I$4,1))+($A18-INDEX(Παραδοχές!$C$4:$I$4,MATCH($A18,Παραδοχές!$C$4:$I$4,1)))*(INDEX(Παραδοχές!$C$20:$I$20,MATCH($A18,Παραδοχές!$C$4:$I$4,1)+1)-INDEX(Παραδοχές!$C$20:$I$20,MATCH($A18,Παραδοχές!$C$4:$I$4,1)))/(INDEX(Παραδοχές!$C$4:$I$4,MATCH($A18,Παραδοχές!$C$4:$I$4,1)+1)-INDEX(Παραδοχές!$C$4:$I$4,MATCH($A18,Παραδοχές!$C$4:$I$4,1)))))</f>
        <v>0</v>
      </c>
      <c r="R18" s="5">
        <f>Παραδοχές!$K$21*(IF($A18&gt;=Παραδοχές!$I$4,INDEX(Παραδοχές!$C$21:$I$21,7),INDEX(Παραδοχές!$C$21:$I$21,MATCH($A18,Παραδοχές!$C$4:$I$4,1))+($A18-INDEX(Παραδοχές!$C$4:$I$4,MATCH($A18,Παραδοχές!$C$4:$I$4,1)))*(INDEX(Παραδοχές!$C$21:$I$21,MATCH($A18,Παραδοχές!$C$4:$I$4,1)+1)-INDEX(Παραδοχές!$C$21:$I$21,MATCH($A18,Παραδοχές!$C$4:$I$4,1)))/(INDEX(Παραδοχές!$C$4:$I$4,MATCH($A18,Παραδοχές!$C$4:$I$4,1)+1)-INDEX(Παραδοχές!$C$4:$I$4,MATCH($A18,Παραδοχές!$C$4:$I$4,1)))))</f>
        <v>0</v>
      </c>
      <c r="S18" s="5">
        <f>Παραδοχές!$K$22*(IF($A18&gt;=Παραδοχές!$I$4,INDEX(Παραδοχές!$C$22:$I$22,7),INDEX(Παραδοχές!$C$22:$I$22,MATCH($A18,Παραδοχές!$C$4:$I$4,1))+($A18-INDEX(Παραδοχές!$C$4:$I$4,MATCH($A18,Παραδοχές!$C$4:$I$4,1)))*(INDEX(Παραδοχές!$C$22:$I$22,MATCH($A18,Παραδοχές!$C$4:$I$4,1)+1)-INDEX(Παραδοχές!$C$22:$I$22,MATCH($A18,Παραδοχές!$C$4:$I$4,1)))/(INDEX(Παραδοχές!$C$4:$I$4,MATCH($A18,Παραδοχές!$C$4:$I$4,1)+1)-INDEX(Παραδοχές!$C$4:$I$4,MATCH($A18,Παραδοχές!$C$4:$I$4,1)))))</f>
        <v>0</v>
      </c>
      <c r="T18" s="6">
        <f>IF($A18&gt;=Παραδοχές!$I$4,INDEX(Παραδοχές!$C$26:$I$26,7),INDEX(Παραδοχές!$C$26:$I$26,MATCH($A18,Παραδοχές!$C$4:$I$4,1))+($A18-INDEX(Παραδοχές!$C$4:$I$4,MATCH($A18,Παραδοχές!$C$4:$I$4,1)))*(INDEX(Παραδοχές!$C$26:$I$26,MATCH($A18,Παραδοχές!$C$4:$I$4,1)+1)-INDEX(Παραδοχές!$C$26:$I$26,MATCH($A18,Παραδοχές!$C$4:$I$4,1)))/(INDEX(Παραδοχές!$C$4:$I$4,MATCH($A18,Παραδοχές!$C$4:$I$4,1)+1)-INDEX(Παραδοχές!$C$4:$I$4,MATCH($A18,Παραδοχές!$C$4:$I$4,1))))</f>
        <v>2803.8</v>
      </c>
      <c r="U18" s="6">
        <f>IF($A18&gt;=Παραδοχές!$I$4,INDEX(Παραδοχές!$C$27:$I$27,7),INDEX(Παραδοχές!$C$27:$I$27,MATCH($A18,Παραδοχές!$C$4:$I$4,1))+($A18-INDEX(Παραδοχές!$C$4:$I$4,MATCH($A18,Παραδοχές!$C$4:$I$4,1)))*(INDEX(Παραδοχές!$C$27:$I$27,MATCH($A18,Παραδοχές!$C$4:$I$4,1)+1)-INDEX(Παραδοχές!$C$27:$I$27,MATCH($A18,Παραδοχές!$C$4:$I$4,1)))/(INDEX(Παραδοχές!$C$4:$I$4,MATCH($A18,Παραδοχές!$C$4:$I$4,1)+1)-INDEX(Παραδοχές!$C$4:$I$4,MATCH($A18,Παραδοχές!$C$4:$I$4,1))))</f>
        <v>4363.2</v>
      </c>
      <c r="V18" s="12">
        <f>IF($A18&gt;=Παραδοχές!$I$4,INDEX(Παραδοχές!$C$28:$I$28,7),INDEX(Παραδοχές!$C$28:$I$28,MATCH($A18,Παραδοχές!$C$4:$I$4,1))+($A18-INDEX(Παραδοχές!$C$4:$I$4,MATCH($A18,Παραδοχές!$C$4:$I$4,1)))*(INDEX(Παραδοχές!$C$28:$I$28,MATCH($A18,Παραδοχές!$C$4:$I$4,1)+1)-INDEX(Παραδοχές!$C$28:$I$28,MATCH($A18,Παραδοχές!$C$4:$I$4,1)))/(INDEX(Παραδοχές!$C$4:$I$4,MATCH($A18,Παραδοχές!$C$4:$I$4,1)+1)-INDEX(Παραδοχές!$C$4:$I$4,MATCH($A18,Παραδοχές!$C$4:$I$4,1))))</f>
        <v>63.36</v>
      </c>
      <c r="W18" s="13">
        <f>1/POWER(1+Παραδοχές!$C$8,A18-2026)</f>
        <v>0.57670591171478702</v>
      </c>
      <c r="X18" s="5">
        <f>IF($A18&gt;=Παραδοχές!$I$4,INDEX(Παραδοχές!$C$34:$I$34,7),INDEX(Παραδοχές!$C$34:$I$34,MATCH($A18,Παραδοχές!$C$4:$I$4,1))+($A18-INDEX(Παραδοχές!$C$4:$I$4,MATCH($A18,Παραδοχές!$C$4:$I$4,1)))*(INDEX(Παραδοχές!$C$34:$I$34,MATCH($A18,Παραδοχές!$C$4:$I$4,1)+1)-INDEX(Παραδοχές!$C$34:$I$34,MATCH($A18,Παραδοχές!$C$4:$I$4,1)))/(INDEX(Παραδοχές!$C$4:$I$4,MATCH($A18,Παραδοχές!$C$4:$I$4,1)+1)-INDEX(Παραδοχές!$C$4:$I$4,MATCH($A18,Παραδοχές!$C$4:$I$4,1))))</f>
        <v>-0.36</v>
      </c>
      <c r="Y18" s="5">
        <f>IF($A18&gt;=Παραδοχές!$I$4,INDEX(Παραδοχές!$C$35:$I$35,7),INDEX(Παραδοχές!$C$35:$I$35,MATCH($A18,Παραδοχές!$C$4:$I$4,1))+($A18-INDEX(Παραδοχές!$C$4:$I$4,MATCH($A18,Παραδοχές!$C$4:$I$4,1)))*(INDEX(Παραδοχές!$C$35:$I$35,MATCH($A18,Παραδοχές!$C$4:$I$4,1)+1)-INDEX(Παραδοχές!$C$35:$I$35,MATCH($A18,Παραδοχές!$C$4:$I$4,1)))/(INDEX(Παραδοχές!$C$4:$I$4,MATCH($A18,Παραδοχές!$C$4:$I$4,1)+1)-INDEX(Παραδοχές!$C$4:$I$4,MATCH($A18,Παραδοχές!$C$4:$I$4,1))))</f>
        <v>-0.41</v>
      </c>
      <c r="Z18" s="5">
        <f>IF($A18&gt;=Παραδοχές!$I$4,INDEX(Παραδοχές!$C$36:$I$36,7),INDEX(Παραδοχές!$C$36:$I$36,MATCH($A18,Παραδοχές!$C$4:$I$4,1))+($A18-INDEX(Παραδοχές!$C$4:$I$4,MATCH($A18,Παραδοχές!$C$4:$I$4,1)))*(INDEX(Παραδοχές!$C$36:$I$36,MATCH($A18,Παραδοχές!$C$4:$I$4,1)+1)-INDEX(Παραδοχές!$C$36:$I$36,MATCH($A18,Παραδοχές!$C$4:$I$4,1)))/(INDEX(Παραδοχές!$C$4:$I$4,MATCH($A18,Παραδοχές!$C$4:$I$4,1)+1)-INDEX(Παραδοχές!$C$4:$I$4,MATCH($A18,Παραδοχές!$C$4:$I$4,1))))</f>
        <v>-0.5</v>
      </c>
      <c r="AA18" s="5">
        <f>IF($A18&gt;=Παραδοχές!$I$4,INDEX(Παραδοχές!$C$37:$I$37,7),INDEX(Παραδοχές!$C$37:$I$37,MATCH($A18,Παραδοχές!$C$4:$I$4,1))+($A18-INDEX(Παραδοχές!$C$4:$I$4,MATCH($A18,Παραδοχές!$C$4:$I$4,1)))*(INDEX(Παραδοχές!$C$37:$I$37,MATCH($A18,Παραδοχές!$C$4:$I$4,1)+1)-INDEX(Παραδοχές!$C$37:$I$37,MATCH($A18,Παραδοχές!$C$4:$I$4,1)))/(INDEX(Παραδοχές!$C$4:$I$4,MATCH($A18,Παραδοχές!$C$4:$I$4,1)+1)-INDEX(Παραδοχές!$C$4:$I$4,MATCH($A18,Παραδοχές!$C$4:$I$4,1))))</f>
        <v>-0.16</v>
      </c>
      <c r="AB18" s="5">
        <f>IF($A18&gt;=Παραδοχές!$I$4,INDEX(Παραδοχές!$C$38:$I$38,7),INDEX(Παραδοχές!$C$38:$I$38,MATCH($A18,Παραδοχές!$C$4:$I$4,1))+($A18-INDEX(Παραδοχές!$C$4:$I$4,MATCH($A18,Παραδοχές!$C$4:$I$4,1)))*(INDEX(Παραδοχές!$C$38:$I$38,MATCH($A18,Παραδοχές!$C$4:$I$4,1)+1)-INDEX(Παραδοχές!$C$38:$I$38,MATCH($A18,Παραδοχές!$C$4:$I$4,1)))/(INDEX(Παραδοχές!$C$4:$I$4,MATCH($A18,Παραδοχές!$C$4:$I$4,1)+1)-INDEX(Παραδοχές!$C$4:$I$4,MATCH($A18,Παραδοχές!$C$4:$I$4,1))))</f>
        <v>-0.2</v>
      </c>
      <c r="AC18" s="5">
        <f>IF($A18&gt;=Παραδοχές!$I$4,INDEX(Παραδοχές!$C$39:$I$39,7),INDEX(Παραδοχές!$C$39:$I$39,MATCH($A18,Παραδοχές!$C$4:$I$4,1))+($A18-INDEX(Παραδοχές!$C$4:$I$4,MATCH($A18,Παραδοχές!$C$4:$I$4,1)))*(INDEX(Παραδοχές!$C$39:$I$39,MATCH($A18,Παραδοχές!$C$4:$I$4,1)+1)-INDEX(Παραδοχές!$C$39:$I$39,MATCH($A18,Παραδοχές!$C$4:$I$4,1)))/(INDEX(Παραδοχές!$C$4:$I$4,MATCH($A18,Παραδοχές!$C$4:$I$4,1)+1)-INDEX(Παραδοχές!$C$4:$I$4,MATCH($A18,Παραδοχές!$C$4:$I$4,1))))</f>
        <v>-0.15</v>
      </c>
      <c r="AD18" s="5">
        <f>IF($A18&gt;=Παραδοχές!$I$4,INDEX(Παραδοχές!$C$40:$I$40,7),INDEX(Παραδοχές!$C$40:$I$40,MATCH($A18,Παραδοχές!$C$4:$I$4,1))+($A18-INDEX(Παραδοχές!$C$4:$I$4,MATCH($A18,Παραδοχές!$C$4:$I$4,1)))*(INDEX(Παραδοχές!$C$40:$I$40,MATCH($A18,Παραδοχές!$C$4:$I$4,1)+1)-INDEX(Παραδοχές!$C$40:$I$40,MATCH($A18,Παραδοχές!$C$4:$I$4,1)))/(INDEX(Παραδοχές!$C$4:$I$4,MATCH($A18,Παραδοχές!$C$4:$I$4,1)+1)-INDEX(Παραδοχές!$C$4:$I$4,MATCH($A18,Παραδοχές!$C$4:$I$4,1))))</f>
        <v>-0.12</v>
      </c>
      <c r="AE18" s="5">
        <f>IF($A18&gt;=Παραδοχές!$I$4,INDEX(Παραδοχές!$C$41:$I$41,7),INDEX(Παραδοχές!$C$41:$I$41,MATCH($A18,Παραδοχές!$C$4:$I$4,1))+($A18-INDEX(Παραδοχές!$C$4:$I$4,MATCH($A18,Παραδοχές!$C$4:$I$4,1)))*(INDEX(Παραδοχές!$C$41:$I$41,MATCH($A18,Παραδοχές!$C$4:$I$4,1)+1)-INDEX(Παραδοχές!$C$41:$I$41,MATCH($A18,Παραδοχές!$C$4:$I$4,1)))/(INDEX(Παραδοχές!$C$4:$I$4,MATCH($A18,Παραδοχές!$C$4:$I$4,1)+1)-INDEX(Παραδοχές!$C$4:$I$4,MATCH($A18,Παραδοχές!$C$4:$I$4,1))))</f>
        <v>0.28000000000000003</v>
      </c>
      <c r="AF18" s="5">
        <f>IF($A18&gt;=Παραδοχές!$I$4,INDEX(Παραδοχές!$C$42:$I$42,7),INDEX(Παραδοχές!$C$42:$I$42,MATCH($A18,Παραδοχές!$C$4:$I$4,1))+($A18-INDEX(Παραδοχές!$C$4:$I$4,MATCH($A18,Παραδοχές!$C$4:$I$4,1)))*(INDEX(Παραδοχές!$C$42:$I$42,MATCH($A18,Παραδοχές!$C$4:$I$4,1)+1)-INDEX(Παραδοχές!$C$42:$I$42,MATCH($A18,Παραδοχές!$C$4:$I$4,1)))/(INDEX(Παραδοχές!$C$4:$I$4,MATCH($A18,Παραδοχές!$C$4:$I$4,1)+1)-INDEX(Παραδοχές!$C$4:$I$4,MATCH($A18,Παραδοχές!$C$4:$I$4,1))))</f>
        <v>-0.18</v>
      </c>
    </row>
    <row r="19" spans="1:32" ht="15" customHeight="1" x14ac:dyDescent="0.25">
      <c r="A19" s="4">
        <v>2043</v>
      </c>
      <c r="B19" s="5">
        <f>IF($A19&gt;=Παραδοχές!$I$4,INDEX(Παραδοχές!$C$5:$I$5,7),INDEX(Παραδοχές!$C$5:$I$5,MATCH($A19,Παραδοχές!$C$4:$I$4,1))+($A19-INDEX(Παραδοχές!$C$4:$I$4,MATCH($A19,Παραδοχές!$C$4:$I$4,1)))*(INDEX(Παραδοχές!$C$5:$I$5,MATCH($A19,Παραδοχές!$C$4:$I$4,1)+1)-INDEX(Παραδοχές!$C$5:$I$5,MATCH($A19,Παραδοχές!$C$4:$I$4,1)))/(INDEX(Παραδοχές!$C$4:$I$4,MATCH($A19,Παραδοχές!$C$4:$I$4,1)+1)-INDEX(Παραδοχές!$C$4:$I$4,MATCH($A19,Παραδοχές!$C$4:$I$4,1))))</f>
        <v>0.73</v>
      </c>
      <c r="C19" s="5">
        <f>IF($A19&gt;=Παραδοχές!$I$4,INDEX(Παραδοχές!$C$6:$I$6,7),INDEX(Παραδοχές!$C$6:$I$6,MATCH($A19,Παραδοχές!$C$4:$I$4,1))+($A19-INDEX(Παραδοχές!$C$4:$I$4,MATCH($A19,Παραδοχές!$C$4:$I$4,1)))*(INDEX(Παραδοχές!$C$6:$I$6,MATCH($A19,Παραδοχές!$C$4:$I$4,1)+1)-INDEX(Παραδοχές!$C$6:$I$6,MATCH($A19,Παραδοχές!$C$4:$I$4,1)))/(INDEX(Παραδοχές!$C$4:$I$4,MATCH($A19,Παραδοχές!$C$4:$I$4,1)+1)-INDEX(Παραδοχές!$C$4:$I$4,MATCH($A19,Παραδοχές!$C$4:$I$4,1))))</f>
        <v>2</v>
      </c>
      <c r="D19" s="6">
        <f t="shared" si="5"/>
        <v>438.13603943878502</v>
      </c>
      <c r="E19" s="5">
        <f>CHOOSE(Παραδοχές!$C$15,IF($A19&gt;=Παραδοχές!$I$4,INDEX(Παραδοχές!$C$11:$I$11,7),INDEX(Παραδοχές!$C$11:$I$11,MATCH($A19,Παραδοχές!$C$4:$I$4,1))+($A19-INDEX(Παραδοχές!$C$4:$I$4,MATCH($A19,Παραδοχές!$C$4:$I$4,1)))*(INDEX(Παραδοχές!$C$11:$I$11,MATCH($A19,Παραδοχές!$C$4:$I$4,1)+1)-INDEX(Παραδοχές!$C$11:$I$11,MATCH($A19,Παραδοχές!$C$4:$I$4,1)))/(INDEX(Παραδοχές!$C$4:$I$4,MATCH($A19,Παραδοχές!$C$4:$I$4,1)+1)-INDEX(Παραδοχές!$C$4:$I$4,MATCH($A19,Παραδοχές!$C$4:$I$4,1)))),IF($A19&gt;=Παραδοχές!$I$4,INDEX(Παραδοχές!$C$12:$I$12,7),INDEX(Παραδοχές!$C$12:$I$12,MATCH($A19,Παραδοχές!$C$4:$I$4,1))+($A19-INDEX(Παραδοχές!$C$4:$I$4,MATCH($A19,Παραδοχές!$C$4:$I$4,1)))*(INDEX(Παραδοχές!$C$12:$I$12,MATCH($A19,Παραδοχές!$C$4:$I$4,1)+1)-INDEX(Παραδοχές!$C$12:$I$12,MATCH($A19,Παραδοχές!$C$4:$I$4,1)))/(INDEX(Παραδοχές!$C$4:$I$4,MATCH($A19,Παραδοχές!$C$4:$I$4,1)+1)-INDEX(Παραδοχές!$C$4:$I$4,MATCH($A19,Παραδοχές!$C$4:$I$4,1)))))</f>
        <v>13.19</v>
      </c>
      <c r="F19" s="5">
        <f>SUM(O19:S19)+Παραδοχές!$K$34*(X19+IF($A19&gt;=2027,Παραδοχές!$J$34,0))+Παραδοχές!$K$35*(Y19+IF($A19&gt;=2027,Παραδοχές!$J$35,0))+Παραδοχές!$K$36*(Z19+IF($A19&gt;=2027,Παραδοχές!$J$36,0))+Παραδοχές!$K$37*(AA19+IF($A19&gt;=2027,Παραδοχές!$J$37,0))+Παραδοχές!$K$38*(AB19+IF($A19&gt;=2027,Παραδοχές!$J$38,0))+Παραδοχές!$K$39*(AC19+IF($A19&gt;=2027,Παραδοχές!$J$39,0))+Παραδοχές!$K$40*(AD19+IF($A19&gt;=2027,Παραδοχές!$J$40,0))+Παραδοχές!$K$41*(AE19+IF($A19&gt;=2027,Παραδοχές!$J$41,0))+Παραδοχές!$K$42*(AF19+IF($A19&gt;=2027,Παραδοχές!$J$42,0))</f>
        <v>0</v>
      </c>
      <c r="G19" s="5">
        <f t="shared" si="0"/>
        <v>13.19</v>
      </c>
      <c r="H19" s="5">
        <f>CHOOSE(Παραδοχές!$C$15,IF($A19&gt;=Παραδοχές!$I$4,INDEX(Παραδοχές!$C$13:$I$13,7),INDEX(Παραδοχές!$C$13:$I$13,MATCH($A19,Παραδοχές!$C$4:$I$4,1))+($A19-INDEX(Παραδοχές!$C$4:$I$4,MATCH($A19,Παραδοχές!$C$4:$I$4,1)))*(INDEX(Παραδοχές!$C$13:$I$13,MATCH($A19,Παραδοχές!$C$4:$I$4,1)+1)-INDEX(Παραδοχές!$C$13:$I$13,MATCH($A19,Παραδοχές!$C$4:$I$4,1)))/(INDEX(Παραδοχές!$C$4:$I$4,MATCH($A19,Παραδοχές!$C$4:$I$4,1)+1)-INDEX(Παραδοχές!$C$4:$I$4,MATCH($A19,Παραδοχές!$C$4:$I$4,1)))),IF($A19&gt;=Παραδοχές!$I$4,INDEX(Παραδοχές!$C$14:$I$14,7),INDEX(Παραδοχές!$C$14:$I$14,MATCH($A19,Παραδοχές!$C$4:$I$4,1))+($A19-INDEX(Παραδοχές!$C$4:$I$4,MATCH($A19,Παραδοχές!$C$4:$I$4,1)))*(INDEX(Παραδοχές!$C$14:$I$14,MATCH($A19,Παραδοχές!$C$4:$I$4,1)+1)-INDEX(Παραδοχές!$C$14:$I$14,MATCH($A19,Παραδοχές!$C$4:$I$4,1)))/(INDEX(Παραδοχές!$C$4:$I$4,MATCH($A19,Παραδοχές!$C$4:$I$4,1)+1)-INDEX(Παραδοχές!$C$4:$I$4,MATCH($A19,Παραδοχές!$C$4:$I$4,1)))))</f>
        <v>7.13</v>
      </c>
      <c r="I19" s="5">
        <f t="shared" si="1"/>
        <v>6.06</v>
      </c>
      <c r="J19" s="10">
        <f t="shared" si="2"/>
        <v>26.551043989990401</v>
      </c>
      <c r="K19" s="10">
        <f t="shared" si="3"/>
        <v>57.7901436019757</v>
      </c>
      <c r="L19" s="10">
        <f t="shared" si="4"/>
        <v>31.239099611985399</v>
      </c>
      <c r="M19" s="10">
        <f>J19/POWER(1+Παραδοχές!$C$8,A19-2026)</f>
        <v>14.794342059156399</v>
      </c>
      <c r="N19" s="6">
        <f>SUM($M$2:M19)</f>
        <v>241.74506462336299</v>
      </c>
      <c r="O19" s="5">
        <f>Παραδοχές!$K$18*(IF($A19&gt;=Παραδοχές!$I$4,INDEX(Παραδοχές!$C$18:$I$18,7),INDEX(Παραδοχές!$C$18:$I$18,MATCH($A19,Παραδοχές!$C$4:$I$4,1))+($A19-INDEX(Παραδοχές!$C$4:$I$4,MATCH($A19,Παραδοχές!$C$4:$I$4,1)))*(INDEX(Παραδοχές!$C$18:$I$18,MATCH($A19,Παραδοχές!$C$4:$I$4,1)+1)-INDEX(Παραδοχές!$C$18:$I$18,MATCH($A19,Παραδοχές!$C$4:$I$4,1)))/(INDEX(Παραδοχές!$C$4:$I$4,MATCH($A19,Παραδοχές!$C$4:$I$4,1)+1)-INDEX(Παραδοχές!$C$4:$I$4,MATCH($A19,Παραδοχές!$C$4:$I$4,1)))))</f>
        <v>0</v>
      </c>
      <c r="P19" s="5">
        <f>Παραδοχές!$K$19*(IF($A19&gt;=Παραδοχές!$I$4,INDEX(Παραδοχές!$C$19:$I$19,7),INDEX(Παραδοχές!$C$19:$I$19,MATCH($A19,Παραδοχές!$C$4:$I$4,1))+($A19-INDEX(Παραδοχές!$C$4:$I$4,MATCH($A19,Παραδοχές!$C$4:$I$4,1)))*(INDEX(Παραδοχές!$C$19:$I$19,MATCH($A19,Παραδοχές!$C$4:$I$4,1)+1)-INDEX(Παραδοχές!$C$19:$I$19,MATCH($A19,Παραδοχές!$C$4:$I$4,1)))/(INDEX(Παραδοχές!$C$4:$I$4,MATCH($A19,Παραδοχές!$C$4:$I$4,1)+1)-INDEX(Παραδοχές!$C$4:$I$4,MATCH($A19,Παραδοχές!$C$4:$I$4,1)))))</f>
        <v>0</v>
      </c>
      <c r="Q19" s="5">
        <f>Παραδοχές!$K$20*(IF($A19&gt;=Παραδοχές!$I$4,INDEX(Παραδοχές!$C$20:$I$20,7),INDEX(Παραδοχές!$C$20:$I$20,MATCH($A19,Παραδοχές!$C$4:$I$4,1))+($A19-INDEX(Παραδοχές!$C$4:$I$4,MATCH($A19,Παραδοχές!$C$4:$I$4,1)))*(INDEX(Παραδοχές!$C$20:$I$20,MATCH($A19,Παραδοχές!$C$4:$I$4,1)+1)-INDEX(Παραδοχές!$C$20:$I$20,MATCH($A19,Παραδοχές!$C$4:$I$4,1)))/(INDEX(Παραδοχές!$C$4:$I$4,MATCH($A19,Παραδοχές!$C$4:$I$4,1)+1)-INDEX(Παραδοχές!$C$4:$I$4,MATCH($A19,Παραδοχές!$C$4:$I$4,1)))))</f>
        <v>0</v>
      </c>
      <c r="R19" s="5">
        <f>Παραδοχές!$K$21*(IF($A19&gt;=Παραδοχές!$I$4,INDEX(Παραδοχές!$C$21:$I$21,7),INDEX(Παραδοχές!$C$21:$I$21,MATCH($A19,Παραδοχές!$C$4:$I$4,1))+($A19-INDEX(Παραδοχές!$C$4:$I$4,MATCH($A19,Παραδοχές!$C$4:$I$4,1)))*(INDEX(Παραδοχές!$C$21:$I$21,MATCH($A19,Παραδοχές!$C$4:$I$4,1)+1)-INDEX(Παραδοχές!$C$21:$I$21,MATCH($A19,Παραδοχές!$C$4:$I$4,1)))/(INDEX(Παραδοχές!$C$4:$I$4,MATCH($A19,Παραδοχές!$C$4:$I$4,1)+1)-INDEX(Παραδοχές!$C$4:$I$4,MATCH($A19,Παραδοχές!$C$4:$I$4,1)))))</f>
        <v>0</v>
      </c>
      <c r="S19" s="5">
        <f>Παραδοχές!$K$22*(IF($A19&gt;=Παραδοχές!$I$4,INDEX(Παραδοχές!$C$22:$I$22,7),INDEX(Παραδοχές!$C$22:$I$22,MATCH($A19,Παραδοχές!$C$4:$I$4,1))+($A19-INDEX(Παραδοχές!$C$4:$I$4,MATCH($A19,Παραδοχές!$C$4:$I$4,1)))*(INDEX(Παραδοχές!$C$22:$I$22,MATCH($A19,Παραδοχές!$C$4:$I$4,1)+1)-INDEX(Παραδοχές!$C$22:$I$22,MATCH($A19,Παραδοχές!$C$4:$I$4,1)))/(INDEX(Παραδοχές!$C$4:$I$4,MATCH($A19,Παραδοχές!$C$4:$I$4,1)+1)-INDEX(Παραδοχές!$C$4:$I$4,MATCH($A19,Παραδοχές!$C$4:$I$4,1)))))</f>
        <v>0</v>
      </c>
      <c r="T19" s="6">
        <f>IF($A19&gt;=Παραδοχές!$I$4,INDEX(Παραδοχές!$C$26:$I$26,7),INDEX(Παραδοχές!$C$26:$I$26,MATCH($A19,Παραδοχές!$C$4:$I$4,1))+($A19-INDEX(Παραδοχές!$C$4:$I$4,MATCH($A19,Παραδοχές!$C$4:$I$4,1)))*(INDEX(Παραδοχές!$C$26:$I$26,MATCH($A19,Παραδοχές!$C$4:$I$4,1)+1)-INDEX(Παραδοχές!$C$26:$I$26,MATCH($A19,Παραδοχές!$C$4:$I$4,1)))/(INDEX(Παραδοχές!$C$4:$I$4,MATCH($A19,Παραδοχές!$C$4:$I$4,1)+1)-INDEX(Παραδοχές!$C$4:$I$4,MATCH($A19,Παραδοχές!$C$4:$I$4,1))))</f>
        <v>2823.2</v>
      </c>
      <c r="U19" s="6">
        <f>IF($A19&gt;=Παραδοχές!$I$4,INDEX(Παραδοχές!$C$27:$I$27,7),INDEX(Παραδοχές!$C$27:$I$27,MATCH($A19,Παραδοχές!$C$4:$I$4,1))+($A19-INDEX(Παραδοχές!$C$4:$I$4,MATCH($A19,Παραδοχές!$C$4:$I$4,1)))*(INDEX(Παραδοχές!$C$27:$I$27,MATCH($A19,Παραδοχές!$C$4:$I$4,1)+1)-INDEX(Παραδοχές!$C$27:$I$27,MATCH($A19,Παραδοχές!$C$4:$I$4,1)))/(INDEX(Παραδοχές!$C$4:$I$4,MATCH($A19,Παραδοχές!$C$4:$I$4,1)+1)-INDEX(Παραδοχές!$C$4:$I$4,MATCH($A19,Παραδοχές!$C$4:$I$4,1))))</f>
        <v>4324.8</v>
      </c>
      <c r="V19" s="12">
        <f>IF($A19&gt;=Παραδοχές!$I$4,INDEX(Παραδοχές!$C$28:$I$28,7),INDEX(Παραδοχές!$C$28:$I$28,MATCH($A19,Παραδοχές!$C$4:$I$4,1))+($A19-INDEX(Παραδοχές!$C$4:$I$4,MATCH($A19,Παραδοχές!$C$4:$I$4,1)))*(INDEX(Παραδοχές!$C$28:$I$28,MATCH($A19,Παραδοχές!$C$4:$I$4,1)+1)-INDEX(Παραδοχές!$C$28:$I$28,MATCH($A19,Παραδοχές!$C$4:$I$4,1)))/(INDEX(Παραδοχές!$C$4:$I$4,MATCH($A19,Παραδοχές!$C$4:$I$4,1)+1)-INDEX(Παραδοχές!$C$4:$I$4,MATCH($A19,Παραδοχές!$C$4:$I$4,1))))</f>
        <v>64.739999999999995</v>
      </c>
      <c r="W19" s="13">
        <f>1/POWER(1+Παραδοχές!$C$8,A19-2026)</f>
        <v>0.557203779434577</v>
      </c>
      <c r="X19" s="5">
        <f>IF($A19&gt;=Παραδοχές!$I$4,INDEX(Παραδοχές!$C$34:$I$34,7),INDEX(Παραδοχές!$C$34:$I$34,MATCH($A19,Παραδοχές!$C$4:$I$4,1))+($A19-INDEX(Παραδοχές!$C$4:$I$4,MATCH($A19,Παραδοχές!$C$4:$I$4,1)))*(INDEX(Παραδοχές!$C$34:$I$34,MATCH($A19,Παραδοχές!$C$4:$I$4,1)+1)-INDEX(Παραδοχές!$C$34:$I$34,MATCH($A19,Παραδοχές!$C$4:$I$4,1)))/(INDEX(Παραδοχές!$C$4:$I$4,MATCH($A19,Παραδοχές!$C$4:$I$4,1)+1)-INDEX(Παραδοχές!$C$4:$I$4,MATCH($A19,Παραδοχές!$C$4:$I$4,1))))</f>
        <v>-0.39</v>
      </c>
      <c r="Y19" s="5">
        <f>IF($A19&gt;=Παραδοχές!$I$4,INDEX(Παραδοχές!$C$35:$I$35,7),INDEX(Παραδοχές!$C$35:$I$35,MATCH($A19,Παραδοχές!$C$4:$I$4,1))+($A19-INDEX(Παραδοχές!$C$4:$I$4,MATCH($A19,Παραδοχές!$C$4:$I$4,1)))*(INDEX(Παραδοχές!$C$35:$I$35,MATCH($A19,Παραδοχές!$C$4:$I$4,1)+1)-INDEX(Παραδοχές!$C$35:$I$35,MATCH($A19,Παραδοχές!$C$4:$I$4,1)))/(INDEX(Παραδοχές!$C$4:$I$4,MATCH($A19,Παραδοχές!$C$4:$I$4,1)+1)-INDEX(Παραδοχές!$C$4:$I$4,MATCH($A19,Παραδοχές!$C$4:$I$4,1))))</f>
        <v>-0.41499999999999998</v>
      </c>
      <c r="Z19" s="5">
        <f>IF($A19&gt;=Παραδοχές!$I$4,INDEX(Παραδοχές!$C$36:$I$36,7),INDEX(Παραδοχές!$C$36:$I$36,MATCH($A19,Παραδοχές!$C$4:$I$4,1))+($A19-INDEX(Παραδοχές!$C$4:$I$4,MATCH($A19,Παραδοχές!$C$4:$I$4,1)))*(INDEX(Παραδοχές!$C$36:$I$36,MATCH($A19,Παραδοχές!$C$4:$I$4,1)+1)-INDEX(Παραδοχές!$C$36:$I$36,MATCH($A19,Παραδοχές!$C$4:$I$4,1)))/(INDEX(Παραδοχές!$C$4:$I$4,MATCH($A19,Παραδοχές!$C$4:$I$4,1)+1)-INDEX(Παραδοχές!$C$4:$I$4,MATCH($A19,Παραδοχές!$C$4:$I$4,1))))</f>
        <v>-0.5</v>
      </c>
      <c r="AA19" s="5">
        <f>IF($A19&gt;=Παραδοχές!$I$4,INDEX(Παραδοχές!$C$37:$I$37,7),INDEX(Παραδοχές!$C$37:$I$37,MATCH($A19,Παραδοχές!$C$4:$I$4,1))+($A19-INDEX(Παραδοχές!$C$4:$I$4,MATCH($A19,Παραδοχές!$C$4:$I$4,1)))*(INDEX(Παραδοχές!$C$37:$I$37,MATCH($A19,Παραδοχές!$C$4:$I$4,1)+1)-INDEX(Παραδοχές!$C$37:$I$37,MATCH($A19,Παραδοχές!$C$4:$I$4,1)))/(INDEX(Παραδοχές!$C$4:$I$4,MATCH($A19,Παραδοχές!$C$4:$I$4,1)+1)-INDEX(Παραδοχές!$C$4:$I$4,MATCH($A19,Παραδοχές!$C$4:$I$4,1))))</f>
        <v>-0.19</v>
      </c>
      <c r="AB19" s="5">
        <f>IF($A19&gt;=Παραδοχές!$I$4,INDEX(Παραδοχές!$C$38:$I$38,7),INDEX(Παραδοχές!$C$38:$I$38,MATCH($A19,Παραδοχές!$C$4:$I$4,1))+($A19-INDEX(Παραδοχές!$C$4:$I$4,MATCH($A19,Παραδοχές!$C$4:$I$4,1)))*(INDEX(Παραδοχές!$C$38:$I$38,MATCH($A19,Παραδοχές!$C$4:$I$4,1)+1)-INDEX(Παραδοχές!$C$38:$I$38,MATCH($A19,Παραδοχές!$C$4:$I$4,1)))/(INDEX(Παραδοχές!$C$4:$I$4,MATCH($A19,Παραδοχές!$C$4:$I$4,1)+1)-INDEX(Παραδοχές!$C$4:$I$4,MATCH($A19,Παραδοχές!$C$4:$I$4,1))))</f>
        <v>-0.2</v>
      </c>
      <c r="AC19" s="5">
        <f>IF($A19&gt;=Παραδοχές!$I$4,INDEX(Παραδοχές!$C$39:$I$39,7),INDEX(Παραδοχές!$C$39:$I$39,MATCH($A19,Παραδοχές!$C$4:$I$4,1))+($A19-INDEX(Παραδοχές!$C$4:$I$4,MATCH($A19,Παραδοχές!$C$4:$I$4,1)))*(INDEX(Παραδοχές!$C$39:$I$39,MATCH($A19,Παραδοχές!$C$4:$I$4,1)+1)-INDEX(Παραδοχές!$C$39:$I$39,MATCH($A19,Παραδοχές!$C$4:$I$4,1)))/(INDEX(Παραδοχές!$C$4:$I$4,MATCH($A19,Παραδοχές!$C$4:$I$4,1)+1)-INDEX(Παραδοχές!$C$4:$I$4,MATCH($A19,Παραδοχές!$C$4:$I$4,1))))</f>
        <v>-0.15</v>
      </c>
      <c r="AD19" s="5">
        <f>IF($A19&gt;=Παραδοχές!$I$4,INDEX(Παραδοχές!$C$40:$I$40,7),INDEX(Παραδοχές!$C$40:$I$40,MATCH($A19,Παραδοχές!$C$4:$I$4,1))+($A19-INDEX(Παραδοχές!$C$4:$I$4,MATCH($A19,Παραδοχές!$C$4:$I$4,1)))*(INDEX(Παραδοχές!$C$40:$I$40,MATCH($A19,Παραδοχές!$C$4:$I$4,1)+1)-INDEX(Παραδοχές!$C$40:$I$40,MATCH($A19,Παραδοχές!$C$4:$I$4,1)))/(INDEX(Παραδοχές!$C$4:$I$4,MATCH($A19,Παραδοχές!$C$4:$I$4,1)+1)-INDEX(Παραδοχές!$C$4:$I$4,MATCH($A19,Παραδοχές!$C$4:$I$4,1))))</f>
        <v>-0.12</v>
      </c>
      <c r="AE19" s="5">
        <f>IF($A19&gt;=Παραδοχές!$I$4,INDEX(Παραδοχές!$C$41:$I$41,7),INDEX(Παραδοχές!$C$41:$I$41,MATCH($A19,Παραδοχές!$C$4:$I$4,1))+($A19-INDEX(Παραδοχές!$C$4:$I$4,MATCH($A19,Παραδοχές!$C$4:$I$4,1)))*(INDEX(Παραδοχές!$C$41:$I$41,MATCH($A19,Παραδοχές!$C$4:$I$4,1)+1)-INDEX(Παραδοχές!$C$41:$I$41,MATCH($A19,Παραδοχές!$C$4:$I$4,1)))/(INDEX(Παραδοχές!$C$4:$I$4,MATCH($A19,Παραδοχές!$C$4:$I$4,1)+1)-INDEX(Παραδοχές!$C$4:$I$4,MATCH($A19,Παραδοχές!$C$4:$I$4,1))))</f>
        <v>0.42</v>
      </c>
      <c r="AF19" s="5">
        <f>IF($A19&gt;=Παραδοχές!$I$4,INDEX(Παραδοχές!$C$42:$I$42,7),INDEX(Παραδοχές!$C$42:$I$42,MATCH($A19,Παραδοχές!$C$4:$I$4,1))+($A19-INDEX(Παραδοχές!$C$4:$I$4,MATCH($A19,Παραδοχές!$C$4:$I$4,1)))*(INDEX(Παραδοχές!$C$42:$I$42,MATCH($A19,Παραδοχές!$C$4:$I$4,1)+1)-INDEX(Παραδοχές!$C$42:$I$42,MATCH($A19,Παραδοχές!$C$4:$I$4,1)))/(INDEX(Παραδοχές!$C$4:$I$4,MATCH($A19,Παραδοχές!$C$4:$I$4,1)+1)-INDEX(Παραδοχές!$C$4:$I$4,MATCH($A19,Παραδοχές!$C$4:$I$4,1))))</f>
        <v>-0.27</v>
      </c>
    </row>
    <row r="20" spans="1:32" ht="15" customHeight="1" x14ac:dyDescent="0.25">
      <c r="A20" s="4">
        <v>2044</v>
      </c>
      <c r="B20" s="5">
        <f>IF($A20&gt;=Παραδοχές!$I$4,INDEX(Παραδοχές!$C$5:$I$5,7),INDEX(Παραδοχές!$C$5:$I$5,MATCH($A20,Παραδοχές!$C$4:$I$4,1))+($A20-INDEX(Παραδοχές!$C$4:$I$4,MATCH($A20,Παραδοχές!$C$4:$I$4,1)))*(INDEX(Παραδοχές!$C$5:$I$5,MATCH($A20,Παραδοχές!$C$4:$I$4,1)+1)-INDEX(Παραδοχές!$C$5:$I$5,MATCH($A20,Παραδοχές!$C$4:$I$4,1)))/(INDEX(Παραδοχές!$C$4:$I$4,MATCH($A20,Παραδοχές!$C$4:$I$4,1)+1)-INDEX(Παραδοχές!$C$4:$I$4,MATCH($A20,Παραδοχές!$C$4:$I$4,1))))</f>
        <v>0.74</v>
      </c>
      <c r="C20" s="5">
        <f>IF($A20&gt;=Παραδοχές!$I$4,INDEX(Παραδοχές!$C$6:$I$6,7),INDEX(Παραδοχές!$C$6:$I$6,MATCH($A20,Παραδοχές!$C$4:$I$4,1))+($A20-INDEX(Παραδοχές!$C$4:$I$4,MATCH($A20,Παραδοχές!$C$4:$I$4,1)))*(INDEX(Παραδοχές!$C$6:$I$6,MATCH($A20,Παραδοχές!$C$4:$I$4,1)+1)-INDEX(Παραδοχές!$C$6:$I$6,MATCH($A20,Παραδοχές!$C$4:$I$4,1)))/(INDEX(Παραδοχές!$C$4:$I$4,MATCH($A20,Παραδοχές!$C$4:$I$4,1)+1)-INDEX(Παραδοχές!$C$4:$I$4,MATCH($A20,Παραδοχές!$C$4:$I$4,1))))</f>
        <v>2</v>
      </c>
      <c r="D20" s="6">
        <f t="shared" si="5"/>
        <v>450.14096691940802</v>
      </c>
      <c r="E20" s="5">
        <f>CHOOSE(Παραδοχές!$C$15,IF($A20&gt;=Παραδοχές!$I$4,INDEX(Παραδοχές!$C$11:$I$11,7),INDEX(Παραδοχές!$C$11:$I$11,MATCH($A20,Παραδοχές!$C$4:$I$4,1))+($A20-INDEX(Παραδοχές!$C$4:$I$4,MATCH($A20,Παραδοχές!$C$4:$I$4,1)))*(INDEX(Παραδοχές!$C$11:$I$11,MATCH($A20,Παραδοχές!$C$4:$I$4,1)+1)-INDEX(Παραδοχές!$C$11:$I$11,MATCH($A20,Παραδοχές!$C$4:$I$4,1)))/(INDEX(Παραδοχές!$C$4:$I$4,MATCH($A20,Παραδοχές!$C$4:$I$4,1)+1)-INDEX(Παραδοχές!$C$4:$I$4,MATCH($A20,Παραδοχές!$C$4:$I$4,1)))),IF($A20&gt;=Παραδοχές!$I$4,INDEX(Παραδοχές!$C$12:$I$12,7),INDEX(Παραδοχές!$C$12:$I$12,MATCH($A20,Παραδοχές!$C$4:$I$4,1))+($A20-INDEX(Παραδοχές!$C$4:$I$4,MATCH($A20,Παραδοχές!$C$4:$I$4,1)))*(INDEX(Παραδοχές!$C$12:$I$12,MATCH($A20,Παραδοχές!$C$4:$I$4,1)+1)-INDEX(Παραδοχές!$C$12:$I$12,MATCH($A20,Παραδοχές!$C$4:$I$4,1)))/(INDEX(Παραδοχές!$C$4:$I$4,MATCH($A20,Παραδοχές!$C$4:$I$4,1)+1)-INDEX(Παραδοχές!$C$4:$I$4,MATCH($A20,Παραδοχές!$C$4:$I$4,1)))))</f>
        <v>13.22</v>
      </c>
      <c r="F20" s="5">
        <f>SUM(O20:S20)+Παραδοχές!$K$34*(X20+IF($A20&gt;=2027,Παραδοχές!$J$34,0))+Παραδοχές!$K$35*(Y20+IF($A20&gt;=2027,Παραδοχές!$J$35,0))+Παραδοχές!$K$36*(Z20+IF($A20&gt;=2027,Παραδοχές!$J$36,0))+Παραδοχές!$K$37*(AA20+IF($A20&gt;=2027,Παραδοχές!$J$37,0))+Παραδοχές!$K$38*(AB20+IF($A20&gt;=2027,Παραδοχές!$J$38,0))+Παραδοχές!$K$39*(AC20+IF($A20&gt;=2027,Παραδοχές!$J$39,0))+Παραδοχές!$K$40*(AD20+IF($A20&gt;=2027,Παραδοχές!$J$40,0))+Παραδοχές!$K$41*(AE20+IF($A20&gt;=2027,Παραδοχές!$J$41,0))+Παραδοχές!$K$42*(AF20+IF($A20&gt;=2027,Παραδοχές!$J$42,0))</f>
        <v>0</v>
      </c>
      <c r="G20" s="5">
        <f t="shared" si="0"/>
        <v>13.22</v>
      </c>
      <c r="H20" s="5">
        <f>CHOOSE(Παραδοχές!$C$15,IF($A20&gt;=Παραδοχές!$I$4,INDEX(Παραδοχές!$C$13:$I$13,7),INDEX(Παραδοχές!$C$13:$I$13,MATCH($A20,Παραδοχές!$C$4:$I$4,1))+($A20-INDEX(Παραδοχές!$C$4:$I$4,MATCH($A20,Παραδοχές!$C$4:$I$4,1)))*(INDEX(Παραδοχές!$C$13:$I$13,MATCH($A20,Παραδοχές!$C$4:$I$4,1)+1)-INDEX(Παραδοχές!$C$13:$I$13,MATCH($A20,Παραδοχές!$C$4:$I$4,1)))/(INDEX(Παραδοχές!$C$4:$I$4,MATCH($A20,Παραδοχές!$C$4:$I$4,1)+1)-INDEX(Παραδοχές!$C$4:$I$4,MATCH($A20,Παραδοχές!$C$4:$I$4,1)))),IF($A20&gt;=Παραδοχές!$I$4,INDEX(Παραδοχές!$C$14:$I$14,7),INDEX(Παραδοχές!$C$14:$I$14,MATCH($A20,Παραδοχές!$C$4:$I$4,1))+($A20-INDEX(Παραδοχές!$C$4:$I$4,MATCH($A20,Παραδοχές!$C$4:$I$4,1)))*(INDEX(Παραδοχές!$C$14:$I$14,MATCH($A20,Παραδοχές!$C$4:$I$4,1)+1)-INDEX(Παραδοχές!$C$14:$I$14,MATCH($A20,Παραδοχές!$C$4:$I$4,1)))/(INDEX(Παραδοχές!$C$4:$I$4,MATCH($A20,Παραδοχές!$C$4:$I$4,1)+1)-INDEX(Παραδοχές!$C$4:$I$4,MATCH($A20,Παραδοχές!$C$4:$I$4,1)))))</f>
        <v>7.09</v>
      </c>
      <c r="I20" s="5">
        <f t="shared" si="1"/>
        <v>6.13</v>
      </c>
      <c r="J20" s="10">
        <f t="shared" si="2"/>
        <v>27.593641272159701</v>
      </c>
      <c r="K20" s="10">
        <f t="shared" si="3"/>
        <v>59.508635826745703</v>
      </c>
      <c r="L20" s="10">
        <f t="shared" si="4"/>
        <v>31.914994554585999</v>
      </c>
      <c r="M20" s="10">
        <f>J20/POWER(1+Παραδοχές!$C$8,A20-2026)</f>
        <v>14.855344159622501</v>
      </c>
      <c r="N20" s="6">
        <f>SUM($M$2:M20)</f>
        <v>256.60040878298503</v>
      </c>
      <c r="O20" s="5">
        <f>Παραδοχές!$K$18*(IF($A20&gt;=Παραδοχές!$I$4,INDEX(Παραδοχές!$C$18:$I$18,7),INDEX(Παραδοχές!$C$18:$I$18,MATCH($A20,Παραδοχές!$C$4:$I$4,1))+($A20-INDEX(Παραδοχές!$C$4:$I$4,MATCH($A20,Παραδοχές!$C$4:$I$4,1)))*(INDEX(Παραδοχές!$C$18:$I$18,MATCH($A20,Παραδοχές!$C$4:$I$4,1)+1)-INDEX(Παραδοχές!$C$18:$I$18,MATCH($A20,Παραδοχές!$C$4:$I$4,1)))/(INDEX(Παραδοχές!$C$4:$I$4,MATCH($A20,Παραδοχές!$C$4:$I$4,1)+1)-INDEX(Παραδοχές!$C$4:$I$4,MATCH($A20,Παραδοχές!$C$4:$I$4,1)))))</f>
        <v>0</v>
      </c>
      <c r="P20" s="5">
        <f>Παραδοχές!$K$19*(IF($A20&gt;=Παραδοχές!$I$4,INDEX(Παραδοχές!$C$19:$I$19,7),INDEX(Παραδοχές!$C$19:$I$19,MATCH($A20,Παραδοχές!$C$4:$I$4,1))+($A20-INDEX(Παραδοχές!$C$4:$I$4,MATCH($A20,Παραδοχές!$C$4:$I$4,1)))*(INDEX(Παραδοχές!$C$19:$I$19,MATCH($A20,Παραδοχές!$C$4:$I$4,1)+1)-INDEX(Παραδοχές!$C$19:$I$19,MATCH($A20,Παραδοχές!$C$4:$I$4,1)))/(INDEX(Παραδοχές!$C$4:$I$4,MATCH($A20,Παραδοχές!$C$4:$I$4,1)+1)-INDEX(Παραδοχές!$C$4:$I$4,MATCH($A20,Παραδοχές!$C$4:$I$4,1)))))</f>
        <v>0</v>
      </c>
      <c r="Q20" s="5">
        <f>Παραδοχές!$K$20*(IF($A20&gt;=Παραδοχές!$I$4,INDEX(Παραδοχές!$C$20:$I$20,7),INDEX(Παραδοχές!$C$20:$I$20,MATCH($A20,Παραδοχές!$C$4:$I$4,1))+($A20-INDEX(Παραδοχές!$C$4:$I$4,MATCH($A20,Παραδοχές!$C$4:$I$4,1)))*(INDEX(Παραδοχές!$C$20:$I$20,MATCH($A20,Παραδοχές!$C$4:$I$4,1)+1)-INDEX(Παραδοχές!$C$20:$I$20,MATCH($A20,Παραδοχές!$C$4:$I$4,1)))/(INDEX(Παραδοχές!$C$4:$I$4,MATCH($A20,Παραδοχές!$C$4:$I$4,1)+1)-INDEX(Παραδοχές!$C$4:$I$4,MATCH($A20,Παραδοχές!$C$4:$I$4,1)))))</f>
        <v>0</v>
      </c>
      <c r="R20" s="5">
        <f>Παραδοχές!$K$21*(IF($A20&gt;=Παραδοχές!$I$4,INDEX(Παραδοχές!$C$21:$I$21,7),INDEX(Παραδοχές!$C$21:$I$21,MATCH($A20,Παραδοχές!$C$4:$I$4,1))+($A20-INDEX(Παραδοχές!$C$4:$I$4,MATCH($A20,Παραδοχές!$C$4:$I$4,1)))*(INDEX(Παραδοχές!$C$21:$I$21,MATCH($A20,Παραδοχές!$C$4:$I$4,1)+1)-INDEX(Παραδοχές!$C$21:$I$21,MATCH($A20,Παραδοχές!$C$4:$I$4,1)))/(INDEX(Παραδοχές!$C$4:$I$4,MATCH($A20,Παραδοχές!$C$4:$I$4,1)+1)-INDEX(Παραδοχές!$C$4:$I$4,MATCH($A20,Παραδοχές!$C$4:$I$4,1)))))</f>
        <v>0</v>
      </c>
      <c r="S20" s="5">
        <f>Παραδοχές!$K$22*(IF($A20&gt;=Παραδοχές!$I$4,INDEX(Παραδοχές!$C$22:$I$22,7),INDEX(Παραδοχές!$C$22:$I$22,MATCH($A20,Παραδοχές!$C$4:$I$4,1))+($A20-INDEX(Παραδοχές!$C$4:$I$4,MATCH($A20,Παραδοχές!$C$4:$I$4,1)))*(INDEX(Παραδοχές!$C$22:$I$22,MATCH($A20,Παραδοχές!$C$4:$I$4,1)+1)-INDEX(Παραδοχές!$C$22:$I$22,MATCH($A20,Παραδοχές!$C$4:$I$4,1)))/(INDEX(Παραδοχές!$C$4:$I$4,MATCH($A20,Παραδοχές!$C$4:$I$4,1)+1)-INDEX(Παραδοχές!$C$4:$I$4,MATCH($A20,Παραδοχές!$C$4:$I$4,1)))))</f>
        <v>0</v>
      </c>
      <c r="T20" s="6">
        <f>IF($A20&gt;=Παραδοχές!$I$4,INDEX(Παραδοχές!$C$26:$I$26,7),INDEX(Παραδοχές!$C$26:$I$26,MATCH($A20,Παραδοχές!$C$4:$I$4,1))+($A20-INDEX(Παραδοχές!$C$4:$I$4,MATCH($A20,Παραδοχές!$C$4:$I$4,1)))*(INDEX(Παραδοχές!$C$26:$I$26,MATCH($A20,Παραδοχές!$C$4:$I$4,1)+1)-INDEX(Παραδοχές!$C$26:$I$26,MATCH($A20,Παραδοχές!$C$4:$I$4,1)))/(INDEX(Παραδοχές!$C$4:$I$4,MATCH($A20,Παραδοχές!$C$4:$I$4,1)+1)-INDEX(Παραδοχές!$C$4:$I$4,MATCH($A20,Παραδοχές!$C$4:$I$4,1))))</f>
        <v>2842.6</v>
      </c>
      <c r="U20" s="6">
        <f>IF($A20&gt;=Παραδοχές!$I$4,INDEX(Παραδοχές!$C$27:$I$27,7),INDEX(Παραδοχές!$C$27:$I$27,MATCH($A20,Παραδοχές!$C$4:$I$4,1))+($A20-INDEX(Παραδοχές!$C$4:$I$4,MATCH($A20,Παραδοχές!$C$4:$I$4,1)))*(INDEX(Παραδοχές!$C$27:$I$27,MATCH($A20,Παραδοχές!$C$4:$I$4,1)+1)-INDEX(Παραδοχές!$C$27:$I$27,MATCH($A20,Παραδοχές!$C$4:$I$4,1)))/(INDEX(Παραδοχές!$C$4:$I$4,MATCH($A20,Παραδοχές!$C$4:$I$4,1)+1)-INDEX(Παραδοχές!$C$4:$I$4,MATCH($A20,Παραδοχές!$C$4:$I$4,1))))</f>
        <v>4286.3999999999996</v>
      </c>
      <c r="V20" s="12">
        <f>IF($A20&gt;=Παραδοχές!$I$4,INDEX(Παραδοχές!$C$28:$I$28,7),INDEX(Παραδοχές!$C$28:$I$28,MATCH($A20,Παραδοχές!$C$4:$I$4,1))+($A20-INDEX(Παραδοχές!$C$4:$I$4,MATCH($A20,Παραδοχές!$C$4:$I$4,1)))*(INDEX(Παραδοχές!$C$28:$I$28,MATCH($A20,Παραδοχές!$C$4:$I$4,1)+1)-INDEX(Παραδοχές!$C$28:$I$28,MATCH($A20,Παραδοχές!$C$4:$I$4,1)))/(INDEX(Παραδοχές!$C$4:$I$4,MATCH($A20,Παραδοχές!$C$4:$I$4,1)+1)-INDEX(Παραδοχές!$C$4:$I$4,MATCH($A20,Παραδοχές!$C$4:$I$4,1))))</f>
        <v>66.12</v>
      </c>
      <c r="W20" s="13">
        <f>1/POWER(1+Παραδοχές!$C$8,A20-2026)</f>
        <v>0.53836113955031595</v>
      </c>
      <c r="X20" s="5">
        <f>IF($A20&gt;=Παραδοχές!$I$4,INDEX(Παραδοχές!$C$34:$I$34,7),INDEX(Παραδοχές!$C$34:$I$34,MATCH($A20,Παραδοχές!$C$4:$I$4,1))+($A20-INDEX(Παραδοχές!$C$4:$I$4,MATCH($A20,Παραδοχές!$C$4:$I$4,1)))*(INDEX(Παραδοχές!$C$34:$I$34,MATCH($A20,Παραδοχές!$C$4:$I$4,1)+1)-INDEX(Παραδοχές!$C$34:$I$34,MATCH($A20,Παραδοχές!$C$4:$I$4,1)))/(INDEX(Παραδοχές!$C$4:$I$4,MATCH($A20,Παραδοχές!$C$4:$I$4,1)+1)-INDEX(Παραδοχές!$C$4:$I$4,MATCH($A20,Παραδοχές!$C$4:$I$4,1))))</f>
        <v>-0.42</v>
      </c>
      <c r="Y20" s="5">
        <f>IF($A20&gt;=Παραδοχές!$I$4,INDEX(Παραδοχές!$C$35:$I$35,7),INDEX(Παραδοχές!$C$35:$I$35,MATCH($A20,Παραδοχές!$C$4:$I$4,1))+($A20-INDEX(Παραδοχές!$C$4:$I$4,MATCH($A20,Παραδοχές!$C$4:$I$4,1)))*(INDEX(Παραδοχές!$C$35:$I$35,MATCH($A20,Παραδοχές!$C$4:$I$4,1)+1)-INDEX(Παραδοχές!$C$35:$I$35,MATCH($A20,Παραδοχές!$C$4:$I$4,1)))/(INDEX(Παραδοχές!$C$4:$I$4,MATCH($A20,Παραδοχές!$C$4:$I$4,1)+1)-INDEX(Παραδοχές!$C$4:$I$4,MATCH($A20,Παραδοχές!$C$4:$I$4,1))))</f>
        <v>-0.42</v>
      </c>
      <c r="Z20" s="5">
        <f>IF($A20&gt;=Παραδοχές!$I$4,INDEX(Παραδοχές!$C$36:$I$36,7),INDEX(Παραδοχές!$C$36:$I$36,MATCH($A20,Παραδοχές!$C$4:$I$4,1))+($A20-INDEX(Παραδοχές!$C$4:$I$4,MATCH($A20,Παραδοχές!$C$4:$I$4,1)))*(INDEX(Παραδοχές!$C$36:$I$36,MATCH($A20,Παραδοχές!$C$4:$I$4,1)+1)-INDEX(Παραδοχές!$C$36:$I$36,MATCH($A20,Παραδοχές!$C$4:$I$4,1)))/(INDEX(Παραδοχές!$C$4:$I$4,MATCH($A20,Παραδοχές!$C$4:$I$4,1)+1)-INDEX(Παραδοχές!$C$4:$I$4,MATCH($A20,Παραδοχές!$C$4:$I$4,1))))</f>
        <v>-0.5</v>
      </c>
      <c r="AA20" s="5">
        <f>IF($A20&gt;=Παραδοχές!$I$4,INDEX(Παραδοχές!$C$37:$I$37,7),INDEX(Παραδοχές!$C$37:$I$37,MATCH($A20,Παραδοχές!$C$4:$I$4,1))+($A20-INDEX(Παραδοχές!$C$4:$I$4,MATCH($A20,Παραδοχές!$C$4:$I$4,1)))*(INDEX(Παραδοχές!$C$37:$I$37,MATCH($A20,Παραδοχές!$C$4:$I$4,1)+1)-INDEX(Παραδοχές!$C$37:$I$37,MATCH($A20,Παραδοχές!$C$4:$I$4,1)))/(INDEX(Παραδοχές!$C$4:$I$4,MATCH($A20,Παραδοχές!$C$4:$I$4,1)+1)-INDEX(Παραδοχές!$C$4:$I$4,MATCH($A20,Παραδοχές!$C$4:$I$4,1))))</f>
        <v>-0.22</v>
      </c>
      <c r="AB20" s="5">
        <f>IF($A20&gt;=Παραδοχές!$I$4,INDEX(Παραδοχές!$C$38:$I$38,7),INDEX(Παραδοχές!$C$38:$I$38,MATCH($A20,Παραδοχές!$C$4:$I$4,1))+($A20-INDEX(Παραδοχές!$C$4:$I$4,MATCH($A20,Παραδοχές!$C$4:$I$4,1)))*(INDEX(Παραδοχές!$C$38:$I$38,MATCH($A20,Παραδοχές!$C$4:$I$4,1)+1)-INDEX(Παραδοχές!$C$38:$I$38,MATCH($A20,Παραδοχές!$C$4:$I$4,1)))/(INDEX(Παραδοχές!$C$4:$I$4,MATCH($A20,Παραδοχές!$C$4:$I$4,1)+1)-INDEX(Παραδοχές!$C$4:$I$4,MATCH($A20,Παραδοχές!$C$4:$I$4,1))))</f>
        <v>-0.2</v>
      </c>
      <c r="AC20" s="5">
        <f>IF($A20&gt;=Παραδοχές!$I$4,INDEX(Παραδοχές!$C$39:$I$39,7),INDEX(Παραδοχές!$C$39:$I$39,MATCH($A20,Παραδοχές!$C$4:$I$4,1))+($A20-INDEX(Παραδοχές!$C$4:$I$4,MATCH($A20,Παραδοχές!$C$4:$I$4,1)))*(INDEX(Παραδοχές!$C$39:$I$39,MATCH($A20,Παραδοχές!$C$4:$I$4,1)+1)-INDEX(Παραδοχές!$C$39:$I$39,MATCH($A20,Παραδοχές!$C$4:$I$4,1)))/(INDEX(Παραδοχές!$C$4:$I$4,MATCH($A20,Παραδοχές!$C$4:$I$4,1)+1)-INDEX(Παραδοχές!$C$4:$I$4,MATCH($A20,Παραδοχές!$C$4:$I$4,1))))</f>
        <v>-0.15</v>
      </c>
      <c r="AD20" s="5">
        <f>IF($A20&gt;=Παραδοχές!$I$4,INDEX(Παραδοχές!$C$40:$I$40,7),INDEX(Παραδοχές!$C$40:$I$40,MATCH($A20,Παραδοχές!$C$4:$I$4,1))+($A20-INDEX(Παραδοχές!$C$4:$I$4,MATCH($A20,Παραδοχές!$C$4:$I$4,1)))*(INDEX(Παραδοχές!$C$40:$I$40,MATCH($A20,Παραδοχές!$C$4:$I$4,1)+1)-INDEX(Παραδοχές!$C$40:$I$40,MATCH($A20,Παραδοχές!$C$4:$I$4,1)))/(INDEX(Παραδοχές!$C$4:$I$4,MATCH($A20,Παραδοχές!$C$4:$I$4,1)+1)-INDEX(Παραδοχές!$C$4:$I$4,MATCH($A20,Παραδοχές!$C$4:$I$4,1))))</f>
        <v>-0.12</v>
      </c>
      <c r="AE20" s="5">
        <f>IF($A20&gt;=Παραδοχές!$I$4,INDEX(Παραδοχές!$C$41:$I$41,7),INDEX(Παραδοχές!$C$41:$I$41,MATCH($A20,Παραδοχές!$C$4:$I$4,1))+($A20-INDEX(Παραδοχές!$C$4:$I$4,MATCH($A20,Παραδοχές!$C$4:$I$4,1)))*(INDEX(Παραδοχές!$C$41:$I$41,MATCH($A20,Παραδοχές!$C$4:$I$4,1)+1)-INDEX(Παραδοχές!$C$41:$I$41,MATCH($A20,Παραδοχές!$C$4:$I$4,1)))/(INDEX(Παραδοχές!$C$4:$I$4,MATCH($A20,Παραδοχές!$C$4:$I$4,1)+1)-INDEX(Παραδοχές!$C$4:$I$4,MATCH($A20,Παραδοχές!$C$4:$I$4,1))))</f>
        <v>0.56000000000000005</v>
      </c>
      <c r="AF20" s="5">
        <f>IF($A20&gt;=Παραδοχές!$I$4,INDEX(Παραδοχές!$C$42:$I$42,7),INDEX(Παραδοχές!$C$42:$I$42,MATCH($A20,Παραδοχές!$C$4:$I$4,1))+($A20-INDEX(Παραδοχές!$C$4:$I$4,MATCH($A20,Παραδοχές!$C$4:$I$4,1)))*(INDEX(Παραδοχές!$C$42:$I$42,MATCH($A20,Παραδοχές!$C$4:$I$4,1)+1)-INDEX(Παραδοχές!$C$42:$I$42,MATCH($A20,Παραδοχές!$C$4:$I$4,1)))/(INDEX(Παραδοχές!$C$4:$I$4,MATCH($A20,Παραδοχές!$C$4:$I$4,1)+1)-INDEX(Παραδοχές!$C$4:$I$4,MATCH($A20,Παραδοχές!$C$4:$I$4,1))))</f>
        <v>-0.36</v>
      </c>
    </row>
    <row r="21" spans="1:32" ht="15" customHeight="1" x14ac:dyDescent="0.25">
      <c r="A21" s="4">
        <v>2045</v>
      </c>
      <c r="B21" s="5">
        <f>IF($A21&gt;=Παραδοχές!$I$4,INDEX(Παραδοχές!$C$5:$I$5,7),INDEX(Παραδοχές!$C$5:$I$5,MATCH($A21,Παραδοχές!$C$4:$I$4,1))+($A21-INDEX(Παραδοχές!$C$4:$I$4,MATCH($A21,Παραδοχές!$C$4:$I$4,1)))*(INDEX(Παραδοχές!$C$5:$I$5,MATCH($A21,Παραδοχές!$C$4:$I$4,1)+1)-INDEX(Παραδοχές!$C$5:$I$5,MATCH($A21,Παραδοχές!$C$4:$I$4,1)))/(INDEX(Παραδοχές!$C$4:$I$4,MATCH($A21,Παραδοχές!$C$4:$I$4,1)+1)-INDEX(Παραδοχές!$C$4:$I$4,MATCH($A21,Παραδοχές!$C$4:$I$4,1))))</f>
        <v>0.75</v>
      </c>
      <c r="C21" s="5">
        <f>IF($A21&gt;=Παραδοχές!$I$4,INDEX(Παραδοχές!$C$6:$I$6,7),INDEX(Παραδοχές!$C$6:$I$6,MATCH($A21,Παραδοχές!$C$4:$I$4,1))+($A21-INDEX(Παραδοχές!$C$4:$I$4,MATCH($A21,Παραδοχές!$C$4:$I$4,1)))*(INDEX(Παραδοχές!$C$6:$I$6,MATCH($A21,Παραδοχές!$C$4:$I$4,1)+1)-INDEX(Παραδοχές!$C$6:$I$6,MATCH($A21,Παραδοχές!$C$4:$I$4,1)))/(INDEX(Παραδοχές!$C$4:$I$4,MATCH($A21,Παραδοχές!$C$4:$I$4,1)+1)-INDEX(Παραδοχές!$C$4:$I$4,MATCH($A21,Παραδοχές!$C$4:$I$4,1))))</f>
        <v>2</v>
      </c>
      <c r="D21" s="6">
        <f t="shared" si="5"/>
        <v>462.51984350969201</v>
      </c>
      <c r="E21" s="5">
        <f>CHOOSE(Παραδοχές!$C$15,IF($A21&gt;=Παραδοχές!$I$4,INDEX(Παραδοχές!$C$11:$I$11,7),INDEX(Παραδοχές!$C$11:$I$11,MATCH($A21,Παραδοχές!$C$4:$I$4,1))+($A21-INDEX(Παραδοχές!$C$4:$I$4,MATCH($A21,Παραδοχές!$C$4:$I$4,1)))*(INDEX(Παραδοχές!$C$11:$I$11,MATCH($A21,Παραδοχές!$C$4:$I$4,1)+1)-INDEX(Παραδοχές!$C$11:$I$11,MATCH($A21,Παραδοχές!$C$4:$I$4,1)))/(INDEX(Παραδοχές!$C$4:$I$4,MATCH($A21,Παραδοχές!$C$4:$I$4,1)+1)-INDEX(Παραδοχές!$C$4:$I$4,MATCH($A21,Παραδοχές!$C$4:$I$4,1)))),IF($A21&gt;=Παραδοχές!$I$4,INDEX(Παραδοχές!$C$12:$I$12,7),INDEX(Παραδοχές!$C$12:$I$12,MATCH($A21,Παραδοχές!$C$4:$I$4,1))+($A21-INDEX(Παραδοχές!$C$4:$I$4,MATCH($A21,Παραδοχές!$C$4:$I$4,1)))*(INDEX(Παραδοχές!$C$12:$I$12,MATCH($A21,Παραδοχές!$C$4:$I$4,1)+1)-INDEX(Παραδοχές!$C$12:$I$12,MATCH($A21,Παραδοχές!$C$4:$I$4,1)))/(INDEX(Παραδοχές!$C$4:$I$4,MATCH($A21,Παραδοχές!$C$4:$I$4,1)+1)-INDEX(Παραδοχές!$C$4:$I$4,MATCH($A21,Παραδοχές!$C$4:$I$4,1)))))</f>
        <v>13.25</v>
      </c>
      <c r="F21" s="5">
        <f>SUM(O21:S21)+Παραδοχές!$K$34*(X21+IF($A21&gt;=2027,Παραδοχές!$J$34,0))+Παραδοχές!$K$35*(Y21+IF($A21&gt;=2027,Παραδοχές!$J$35,0))+Παραδοχές!$K$36*(Z21+IF($A21&gt;=2027,Παραδοχές!$J$36,0))+Παραδοχές!$K$37*(AA21+IF($A21&gt;=2027,Παραδοχές!$J$37,0))+Παραδοχές!$K$38*(AB21+IF($A21&gt;=2027,Παραδοχές!$J$38,0))+Παραδοχές!$K$39*(AC21+IF($A21&gt;=2027,Παραδοχές!$J$39,0))+Παραδοχές!$K$40*(AD21+IF($A21&gt;=2027,Παραδοχές!$J$40,0))+Παραδοχές!$K$41*(AE21+IF($A21&gt;=2027,Παραδοχές!$J$41,0))+Παραδοχές!$K$42*(AF21+IF($A21&gt;=2027,Παραδοχές!$J$42,0))</f>
        <v>0</v>
      </c>
      <c r="G21" s="5">
        <f t="shared" si="0"/>
        <v>13.25</v>
      </c>
      <c r="H21" s="5">
        <f>CHOOSE(Παραδοχές!$C$15,IF($A21&gt;=Παραδοχές!$I$4,INDEX(Παραδοχές!$C$13:$I$13,7),INDEX(Παραδοχές!$C$13:$I$13,MATCH($A21,Παραδοχές!$C$4:$I$4,1))+($A21-INDEX(Παραδοχές!$C$4:$I$4,MATCH($A21,Παραδοχές!$C$4:$I$4,1)))*(INDEX(Παραδοχές!$C$13:$I$13,MATCH($A21,Παραδοχές!$C$4:$I$4,1)+1)-INDEX(Παραδοχές!$C$13:$I$13,MATCH($A21,Παραδοχές!$C$4:$I$4,1)))/(INDEX(Παραδοχές!$C$4:$I$4,MATCH($A21,Παραδοχές!$C$4:$I$4,1)+1)-INDEX(Παραδοχές!$C$4:$I$4,MATCH($A21,Παραδοχές!$C$4:$I$4,1)))),IF($A21&gt;=Παραδοχές!$I$4,INDEX(Παραδοχές!$C$14:$I$14,7),INDEX(Παραδοχές!$C$14:$I$14,MATCH($A21,Παραδοχές!$C$4:$I$4,1))+($A21-INDEX(Παραδοχές!$C$4:$I$4,MATCH($A21,Παραδοχές!$C$4:$I$4,1)))*(INDEX(Παραδοχές!$C$14:$I$14,MATCH($A21,Παραδοχές!$C$4:$I$4,1)+1)-INDEX(Παραδοχές!$C$14:$I$14,MATCH($A21,Παραδοχές!$C$4:$I$4,1)))/(INDEX(Παραδοχές!$C$4:$I$4,MATCH($A21,Παραδοχές!$C$4:$I$4,1)+1)-INDEX(Παραδοχές!$C$4:$I$4,MATCH($A21,Παραδοχές!$C$4:$I$4,1)))))</f>
        <v>7.05</v>
      </c>
      <c r="I21" s="5">
        <f t="shared" si="1"/>
        <v>6.2</v>
      </c>
      <c r="J21" s="10">
        <f t="shared" si="2"/>
        <v>28.676230297600899</v>
      </c>
      <c r="K21" s="10">
        <f t="shared" si="3"/>
        <v>61.283879265034102</v>
      </c>
      <c r="L21" s="10">
        <f t="shared" si="4"/>
        <v>32.6076489674332</v>
      </c>
      <c r="M21" s="10">
        <f>J21/POWER(1+Παραδοχές!$C$8,A21-2026)</f>
        <v>14.9161043681389</v>
      </c>
      <c r="N21" s="6">
        <f>SUM($M$2:M21)</f>
        <v>271.516513151124</v>
      </c>
      <c r="O21" s="5">
        <f>Παραδοχές!$K$18*(IF($A21&gt;=Παραδοχές!$I$4,INDEX(Παραδοχές!$C$18:$I$18,7),INDEX(Παραδοχές!$C$18:$I$18,MATCH($A21,Παραδοχές!$C$4:$I$4,1))+($A21-INDEX(Παραδοχές!$C$4:$I$4,MATCH($A21,Παραδοχές!$C$4:$I$4,1)))*(INDEX(Παραδοχές!$C$18:$I$18,MATCH($A21,Παραδοχές!$C$4:$I$4,1)+1)-INDEX(Παραδοχές!$C$18:$I$18,MATCH($A21,Παραδοχές!$C$4:$I$4,1)))/(INDEX(Παραδοχές!$C$4:$I$4,MATCH($A21,Παραδοχές!$C$4:$I$4,1)+1)-INDEX(Παραδοχές!$C$4:$I$4,MATCH($A21,Παραδοχές!$C$4:$I$4,1)))))</f>
        <v>0</v>
      </c>
      <c r="P21" s="5">
        <f>Παραδοχές!$K$19*(IF($A21&gt;=Παραδοχές!$I$4,INDEX(Παραδοχές!$C$19:$I$19,7),INDEX(Παραδοχές!$C$19:$I$19,MATCH($A21,Παραδοχές!$C$4:$I$4,1))+($A21-INDEX(Παραδοχές!$C$4:$I$4,MATCH($A21,Παραδοχές!$C$4:$I$4,1)))*(INDEX(Παραδοχές!$C$19:$I$19,MATCH($A21,Παραδοχές!$C$4:$I$4,1)+1)-INDEX(Παραδοχές!$C$19:$I$19,MATCH($A21,Παραδοχές!$C$4:$I$4,1)))/(INDEX(Παραδοχές!$C$4:$I$4,MATCH($A21,Παραδοχές!$C$4:$I$4,1)+1)-INDEX(Παραδοχές!$C$4:$I$4,MATCH($A21,Παραδοχές!$C$4:$I$4,1)))))</f>
        <v>0</v>
      </c>
      <c r="Q21" s="5">
        <f>Παραδοχές!$K$20*(IF($A21&gt;=Παραδοχές!$I$4,INDEX(Παραδοχές!$C$20:$I$20,7),INDEX(Παραδοχές!$C$20:$I$20,MATCH($A21,Παραδοχές!$C$4:$I$4,1))+($A21-INDEX(Παραδοχές!$C$4:$I$4,MATCH($A21,Παραδοχές!$C$4:$I$4,1)))*(INDEX(Παραδοχές!$C$20:$I$20,MATCH($A21,Παραδοχές!$C$4:$I$4,1)+1)-INDEX(Παραδοχές!$C$20:$I$20,MATCH($A21,Παραδοχές!$C$4:$I$4,1)))/(INDEX(Παραδοχές!$C$4:$I$4,MATCH($A21,Παραδοχές!$C$4:$I$4,1)+1)-INDEX(Παραδοχές!$C$4:$I$4,MATCH($A21,Παραδοχές!$C$4:$I$4,1)))))</f>
        <v>0</v>
      </c>
      <c r="R21" s="5">
        <f>Παραδοχές!$K$21*(IF($A21&gt;=Παραδοχές!$I$4,INDEX(Παραδοχές!$C$21:$I$21,7),INDEX(Παραδοχές!$C$21:$I$21,MATCH($A21,Παραδοχές!$C$4:$I$4,1))+($A21-INDEX(Παραδοχές!$C$4:$I$4,MATCH($A21,Παραδοχές!$C$4:$I$4,1)))*(INDEX(Παραδοχές!$C$21:$I$21,MATCH($A21,Παραδοχές!$C$4:$I$4,1)+1)-INDEX(Παραδοχές!$C$21:$I$21,MATCH($A21,Παραδοχές!$C$4:$I$4,1)))/(INDEX(Παραδοχές!$C$4:$I$4,MATCH($A21,Παραδοχές!$C$4:$I$4,1)+1)-INDEX(Παραδοχές!$C$4:$I$4,MATCH($A21,Παραδοχές!$C$4:$I$4,1)))))</f>
        <v>0</v>
      </c>
      <c r="S21" s="5">
        <f>Παραδοχές!$K$22*(IF($A21&gt;=Παραδοχές!$I$4,INDEX(Παραδοχές!$C$22:$I$22,7),INDEX(Παραδοχές!$C$22:$I$22,MATCH($A21,Παραδοχές!$C$4:$I$4,1))+($A21-INDEX(Παραδοχές!$C$4:$I$4,MATCH($A21,Παραδοχές!$C$4:$I$4,1)))*(INDEX(Παραδοχές!$C$22:$I$22,MATCH($A21,Παραδοχές!$C$4:$I$4,1)+1)-INDEX(Παραδοχές!$C$22:$I$22,MATCH($A21,Παραδοχές!$C$4:$I$4,1)))/(INDEX(Παραδοχές!$C$4:$I$4,MATCH($A21,Παραδοχές!$C$4:$I$4,1)+1)-INDEX(Παραδοχές!$C$4:$I$4,MATCH($A21,Παραδοχές!$C$4:$I$4,1)))))</f>
        <v>0</v>
      </c>
      <c r="T21" s="6">
        <f>IF($A21&gt;=Παραδοχές!$I$4,INDEX(Παραδοχές!$C$26:$I$26,7),INDEX(Παραδοχές!$C$26:$I$26,MATCH($A21,Παραδοχές!$C$4:$I$4,1))+($A21-INDEX(Παραδοχές!$C$4:$I$4,MATCH($A21,Παραδοχές!$C$4:$I$4,1)))*(INDEX(Παραδοχές!$C$26:$I$26,MATCH($A21,Παραδοχές!$C$4:$I$4,1)+1)-INDEX(Παραδοχές!$C$26:$I$26,MATCH($A21,Παραδοχές!$C$4:$I$4,1)))/(INDEX(Παραδοχές!$C$4:$I$4,MATCH($A21,Παραδοχές!$C$4:$I$4,1)+1)-INDEX(Παραδοχές!$C$4:$I$4,MATCH($A21,Παραδοχές!$C$4:$I$4,1))))</f>
        <v>2862</v>
      </c>
      <c r="U21" s="6">
        <f>IF($A21&gt;=Παραδοχές!$I$4,INDEX(Παραδοχές!$C$27:$I$27,7),INDEX(Παραδοχές!$C$27:$I$27,MATCH($A21,Παραδοχές!$C$4:$I$4,1))+($A21-INDEX(Παραδοχές!$C$4:$I$4,MATCH($A21,Παραδοχές!$C$4:$I$4,1)))*(INDEX(Παραδοχές!$C$27:$I$27,MATCH($A21,Παραδοχές!$C$4:$I$4,1)+1)-INDEX(Παραδοχές!$C$27:$I$27,MATCH($A21,Παραδοχές!$C$4:$I$4,1)))/(INDEX(Παραδοχές!$C$4:$I$4,MATCH($A21,Παραδοχές!$C$4:$I$4,1)+1)-INDEX(Παραδοχές!$C$4:$I$4,MATCH($A21,Παραδοχές!$C$4:$I$4,1))))</f>
        <v>4248</v>
      </c>
      <c r="V21" s="12">
        <f>IF($A21&gt;=Παραδοχές!$I$4,INDEX(Παραδοχές!$C$28:$I$28,7),INDEX(Παραδοχές!$C$28:$I$28,MATCH($A21,Παραδοχές!$C$4:$I$4,1))+($A21-INDEX(Παραδοχές!$C$4:$I$4,MATCH($A21,Παραδοχές!$C$4:$I$4,1)))*(INDEX(Παραδοχές!$C$28:$I$28,MATCH($A21,Παραδοχές!$C$4:$I$4,1)+1)-INDEX(Παραδοχές!$C$28:$I$28,MATCH($A21,Παραδοχές!$C$4:$I$4,1)))/(INDEX(Παραδοχές!$C$4:$I$4,MATCH($A21,Παραδοχές!$C$4:$I$4,1)+1)-INDEX(Παραδοχές!$C$4:$I$4,MATCH($A21,Παραδοχές!$C$4:$I$4,1))))</f>
        <v>67.5</v>
      </c>
      <c r="W21" s="13">
        <f>1/POWER(1+Παραδοχές!$C$8,A21-2026)</f>
        <v>0.520155690386779</v>
      </c>
      <c r="X21" s="5">
        <f>IF($A21&gt;=Παραδοχές!$I$4,INDEX(Παραδοχές!$C$34:$I$34,7),INDEX(Παραδοχές!$C$34:$I$34,MATCH($A21,Παραδοχές!$C$4:$I$4,1))+($A21-INDEX(Παραδοχές!$C$4:$I$4,MATCH($A21,Παραδοχές!$C$4:$I$4,1)))*(INDEX(Παραδοχές!$C$34:$I$34,MATCH($A21,Παραδοχές!$C$4:$I$4,1)+1)-INDEX(Παραδοχές!$C$34:$I$34,MATCH($A21,Παραδοχές!$C$4:$I$4,1)))/(INDEX(Παραδοχές!$C$4:$I$4,MATCH($A21,Παραδοχές!$C$4:$I$4,1)+1)-INDEX(Παραδοχές!$C$4:$I$4,MATCH($A21,Παραδοχές!$C$4:$I$4,1))))</f>
        <v>-0.45</v>
      </c>
      <c r="Y21" s="5">
        <f>IF($A21&gt;=Παραδοχές!$I$4,INDEX(Παραδοχές!$C$35:$I$35,7),INDEX(Παραδοχές!$C$35:$I$35,MATCH($A21,Παραδοχές!$C$4:$I$4,1))+($A21-INDEX(Παραδοχές!$C$4:$I$4,MATCH($A21,Παραδοχές!$C$4:$I$4,1)))*(INDEX(Παραδοχές!$C$35:$I$35,MATCH($A21,Παραδοχές!$C$4:$I$4,1)+1)-INDEX(Παραδοχές!$C$35:$I$35,MATCH($A21,Παραδοχές!$C$4:$I$4,1)))/(INDEX(Παραδοχές!$C$4:$I$4,MATCH($A21,Παραδοχές!$C$4:$I$4,1)+1)-INDEX(Παραδοχές!$C$4:$I$4,MATCH($A21,Παραδοχές!$C$4:$I$4,1))))</f>
        <v>-0.42499999999999999</v>
      </c>
      <c r="Z21" s="5">
        <f>IF($A21&gt;=Παραδοχές!$I$4,INDEX(Παραδοχές!$C$36:$I$36,7),INDEX(Παραδοχές!$C$36:$I$36,MATCH($A21,Παραδοχές!$C$4:$I$4,1))+($A21-INDEX(Παραδοχές!$C$4:$I$4,MATCH($A21,Παραδοχές!$C$4:$I$4,1)))*(INDEX(Παραδοχές!$C$36:$I$36,MATCH($A21,Παραδοχές!$C$4:$I$4,1)+1)-INDEX(Παραδοχές!$C$36:$I$36,MATCH($A21,Παραδοχές!$C$4:$I$4,1)))/(INDEX(Παραδοχές!$C$4:$I$4,MATCH($A21,Παραδοχές!$C$4:$I$4,1)+1)-INDEX(Παραδοχές!$C$4:$I$4,MATCH($A21,Παραδοχές!$C$4:$I$4,1))))</f>
        <v>-0.5</v>
      </c>
      <c r="AA21" s="5">
        <f>IF($A21&gt;=Παραδοχές!$I$4,INDEX(Παραδοχές!$C$37:$I$37,7),INDEX(Παραδοχές!$C$37:$I$37,MATCH($A21,Παραδοχές!$C$4:$I$4,1))+($A21-INDEX(Παραδοχές!$C$4:$I$4,MATCH($A21,Παραδοχές!$C$4:$I$4,1)))*(INDEX(Παραδοχές!$C$37:$I$37,MATCH($A21,Παραδοχές!$C$4:$I$4,1)+1)-INDEX(Παραδοχές!$C$37:$I$37,MATCH($A21,Παραδοχές!$C$4:$I$4,1)))/(INDEX(Παραδοχές!$C$4:$I$4,MATCH($A21,Παραδοχές!$C$4:$I$4,1)+1)-INDEX(Παραδοχές!$C$4:$I$4,MATCH($A21,Παραδοχές!$C$4:$I$4,1))))</f>
        <v>-0.25</v>
      </c>
      <c r="AB21" s="5">
        <f>IF($A21&gt;=Παραδοχές!$I$4,INDEX(Παραδοχές!$C$38:$I$38,7),INDEX(Παραδοχές!$C$38:$I$38,MATCH($A21,Παραδοχές!$C$4:$I$4,1))+($A21-INDEX(Παραδοχές!$C$4:$I$4,MATCH($A21,Παραδοχές!$C$4:$I$4,1)))*(INDEX(Παραδοχές!$C$38:$I$38,MATCH($A21,Παραδοχές!$C$4:$I$4,1)+1)-INDEX(Παραδοχές!$C$38:$I$38,MATCH($A21,Παραδοχές!$C$4:$I$4,1)))/(INDEX(Παραδοχές!$C$4:$I$4,MATCH($A21,Παραδοχές!$C$4:$I$4,1)+1)-INDEX(Παραδοχές!$C$4:$I$4,MATCH($A21,Παραδοχές!$C$4:$I$4,1))))</f>
        <v>-0.2</v>
      </c>
      <c r="AC21" s="5">
        <f>IF($A21&gt;=Παραδοχές!$I$4,INDEX(Παραδοχές!$C$39:$I$39,7),INDEX(Παραδοχές!$C$39:$I$39,MATCH($A21,Παραδοχές!$C$4:$I$4,1))+($A21-INDEX(Παραδοχές!$C$4:$I$4,MATCH($A21,Παραδοχές!$C$4:$I$4,1)))*(INDEX(Παραδοχές!$C$39:$I$39,MATCH($A21,Παραδοχές!$C$4:$I$4,1)+1)-INDEX(Παραδοχές!$C$39:$I$39,MATCH($A21,Παραδοχές!$C$4:$I$4,1)))/(INDEX(Παραδοχές!$C$4:$I$4,MATCH($A21,Παραδοχές!$C$4:$I$4,1)+1)-INDEX(Παραδοχές!$C$4:$I$4,MATCH($A21,Παραδοχές!$C$4:$I$4,1))))</f>
        <v>-0.15</v>
      </c>
      <c r="AD21" s="5">
        <f>IF($A21&gt;=Παραδοχές!$I$4,INDEX(Παραδοχές!$C$40:$I$40,7),INDEX(Παραδοχές!$C$40:$I$40,MATCH($A21,Παραδοχές!$C$4:$I$4,1))+($A21-INDEX(Παραδοχές!$C$4:$I$4,MATCH($A21,Παραδοχές!$C$4:$I$4,1)))*(INDEX(Παραδοχές!$C$40:$I$40,MATCH($A21,Παραδοχές!$C$4:$I$4,1)+1)-INDEX(Παραδοχές!$C$40:$I$40,MATCH($A21,Παραδοχές!$C$4:$I$4,1)))/(INDEX(Παραδοχές!$C$4:$I$4,MATCH($A21,Παραδοχές!$C$4:$I$4,1)+1)-INDEX(Παραδοχές!$C$4:$I$4,MATCH($A21,Παραδοχές!$C$4:$I$4,1))))</f>
        <v>-0.12</v>
      </c>
      <c r="AE21" s="5">
        <f>IF($A21&gt;=Παραδοχές!$I$4,INDEX(Παραδοχές!$C$41:$I$41,7),INDEX(Παραδοχές!$C$41:$I$41,MATCH($A21,Παραδοχές!$C$4:$I$4,1))+($A21-INDEX(Παραδοχές!$C$4:$I$4,MATCH($A21,Παραδοχές!$C$4:$I$4,1)))*(INDEX(Παραδοχές!$C$41:$I$41,MATCH($A21,Παραδοχές!$C$4:$I$4,1)+1)-INDEX(Παραδοχές!$C$41:$I$41,MATCH($A21,Παραδοχές!$C$4:$I$4,1)))/(INDEX(Παραδοχές!$C$4:$I$4,MATCH($A21,Παραδοχές!$C$4:$I$4,1)+1)-INDEX(Παραδοχές!$C$4:$I$4,MATCH($A21,Παραδοχές!$C$4:$I$4,1))))</f>
        <v>0.7</v>
      </c>
      <c r="AF21" s="5">
        <f>IF($A21&gt;=Παραδοχές!$I$4,INDEX(Παραδοχές!$C$42:$I$42,7),INDEX(Παραδοχές!$C$42:$I$42,MATCH($A21,Παραδοχές!$C$4:$I$4,1))+($A21-INDEX(Παραδοχές!$C$4:$I$4,MATCH($A21,Παραδοχές!$C$4:$I$4,1)))*(INDEX(Παραδοχές!$C$42:$I$42,MATCH($A21,Παραδοχές!$C$4:$I$4,1)+1)-INDEX(Παραδοχές!$C$42:$I$42,MATCH($A21,Παραδοχές!$C$4:$I$4,1)))/(INDEX(Παραδοχές!$C$4:$I$4,MATCH($A21,Παραδοχές!$C$4:$I$4,1)+1)-INDEX(Παραδοχές!$C$4:$I$4,MATCH($A21,Παραδοχές!$C$4:$I$4,1))))</f>
        <v>-0.45</v>
      </c>
    </row>
    <row r="22" spans="1:32" ht="15" customHeight="1" x14ac:dyDescent="0.25">
      <c r="A22" s="4">
        <v>2046</v>
      </c>
      <c r="B22" s="5">
        <f>IF($A22&gt;=Παραδοχές!$I$4,INDEX(Παραδοχές!$C$5:$I$5,7),INDEX(Παραδοχές!$C$5:$I$5,MATCH($A22,Παραδοχές!$C$4:$I$4,1))+($A22-INDEX(Παραδοχές!$C$4:$I$4,MATCH($A22,Παραδοχές!$C$4:$I$4,1)))*(INDEX(Παραδοχές!$C$5:$I$5,MATCH($A22,Παραδοχές!$C$4:$I$4,1)+1)-INDEX(Παραδοχές!$C$5:$I$5,MATCH($A22,Παραδοχές!$C$4:$I$4,1)))/(INDEX(Παραδοχές!$C$4:$I$4,MATCH($A22,Παραδοχές!$C$4:$I$4,1)+1)-INDEX(Παραδοχές!$C$4:$I$4,MATCH($A22,Παραδοχές!$C$4:$I$4,1))))</f>
        <v>0.76</v>
      </c>
      <c r="C22" s="5">
        <f>IF($A22&gt;=Παραδοχές!$I$4,INDEX(Παραδοχές!$C$6:$I$6,7),INDEX(Παραδοχές!$C$6:$I$6,MATCH($A22,Παραδοχές!$C$4:$I$4,1))+($A22-INDEX(Παραδοχές!$C$4:$I$4,MATCH($A22,Παραδοχές!$C$4:$I$4,1)))*(INDEX(Παραδοχές!$C$6:$I$6,MATCH($A22,Παραδοχές!$C$4:$I$4,1)+1)-INDEX(Παραδοχές!$C$6:$I$6,MATCH($A22,Παραδοχές!$C$4:$I$4,1)))/(INDEX(Παραδοχές!$C$4:$I$4,MATCH($A22,Παραδοχές!$C$4:$I$4,1)+1)-INDEX(Παραδοχές!$C$4:$I$4,MATCH($A22,Παραδοχές!$C$4:$I$4,1))))</f>
        <v>2</v>
      </c>
      <c r="D22" s="6">
        <f t="shared" si="5"/>
        <v>475.28539119055898</v>
      </c>
      <c r="E22" s="5">
        <f>CHOOSE(Παραδοχές!$C$15,IF($A22&gt;=Παραδοχές!$I$4,INDEX(Παραδοχές!$C$11:$I$11,7),INDEX(Παραδοχές!$C$11:$I$11,MATCH($A22,Παραδοχές!$C$4:$I$4,1))+($A22-INDEX(Παραδοχές!$C$4:$I$4,MATCH($A22,Παραδοχές!$C$4:$I$4,1)))*(INDEX(Παραδοχές!$C$11:$I$11,MATCH($A22,Παραδοχές!$C$4:$I$4,1)+1)-INDEX(Παραδοχές!$C$11:$I$11,MATCH($A22,Παραδοχές!$C$4:$I$4,1)))/(INDEX(Παραδοχές!$C$4:$I$4,MATCH($A22,Παραδοχές!$C$4:$I$4,1)+1)-INDEX(Παραδοχές!$C$4:$I$4,MATCH($A22,Παραδοχές!$C$4:$I$4,1)))),IF($A22&gt;=Παραδοχές!$I$4,INDEX(Παραδοχές!$C$12:$I$12,7),INDEX(Παραδοχές!$C$12:$I$12,MATCH($A22,Παραδοχές!$C$4:$I$4,1))+($A22-INDEX(Παραδοχές!$C$4:$I$4,MATCH($A22,Παραδοχές!$C$4:$I$4,1)))*(INDEX(Παραδοχές!$C$12:$I$12,MATCH($A22,Παραδοχές!$C$4:$I$4,1)+1)-INDEX(Παραδοχές!$C$12:$I$12,MATCH($A22,Παραδοχές!$C$4:$I$4,1)))/(INDEX(Παραδοχές!$C$4:$I$4,MATCH($A22,Παραδοχές!$C$4:$I$4,1)+1)-INDEX(Παραδοχές!$C$4:$I$4,MATCH($A22,Παραδοχές!$C$4:$I$4,1)))))</f>
        <v>13.28</v>
      </c>
      <c r="F22" s="5">
        <f>SUM(O22:S22)+Παραδοχές!$K$34*(X22+IF($A22&gt;=2027,Παραδοχές!$J$34,0))+Παραδοχές!$K$35*(Y22+IF($A22&gt;=2027,Παραδοχές!$J$35,0))+Παραδοχές!$K$36*(Z22+IF($A22&gt;=2027,Παραδοχές!$J$36,0))+Παραδοχές!$K$37*(AA22+IF($A22&gt;=2027,Παραδοχές!$J$37,0))+Παραδοχές!$K$38*(AB22+IF($A22&gt;=2027,Παραδοχές!$J$38,0))+Παραδοχές!$K$39*(AC22+IF($A22&gt;=2027,Παραδοχές!$J$39,0))+Παραδοχές!$K$40*(AD22+IF($A22&gt;=2027,Παραδοχές!$J$40,0))+Παραδοχές!$K$41*(AE22+IF($A22&gt;=2027,Παραδοχές!$J$41,0))+Παραδοχές!$K$42*(AF22+IF($A22&gt;=2027,Παραδοχές!$J$42,0))</f>
        <v>0</v>
      </c>
      <c r="G22" s="5">
        <f t="shared" si="0"/>
        <v>13.28</v>
      </c>
      <c r="H22" s="5">
        <f>CHOOSE(Παραδοχές!$C$15,IF($A22&gt;=Παραδοχές!$I$4,INDEX(Παραδοχές!$C$13:$I$13,7),INDEX(Παραδοχές!$C$13:$I$13,MATCH($A22,Παραδοχές!$C$4:$I$4,1))+($A22-INDEX(Παραδοχές!$C$4:$I$4,MATCH($A22,Παραδοχές!$C$4:$I$4,1)))*(INDEX(Παραδοχές!$C$13:$I$13,MATCH($A22,Παραδοχές!$C$4:$I$4,1)+1)-INDEX(Παραδοχές!$C$13:$I$13,MATCH($A22,Παραδοχές!$C$4:$I$4,1)))/(INDEX(Παραδοχές!$C$4:$I$4,MATCH($A22,Παραδοχές!$C$4:$I$4,1)+1)-INDEX(Παραδοχές!$C$4:$I$4,MATCH($A22,Παραδοχές!$C$4:$I$4,1)))),IF($A22&gt;=Παραδοχές!$I$4,INDEX(Παραδοχές!$C$14:$I$14,7),INDEX(Παραδοχές!$C$14:$I$14,MATCH($A22,Παραδοχές!$C$4:$I$4,1))+($A22-INDEX(Παραδοχές!$C$4:$I$4,MATCH($A22,Παραδοχές!$C$4:$I$4,1)))*(INDEX(Παραδοχές!$C$14:$I$14,MATCH($A22,Παραδοχές!$C$4:$I$4,1)+1)-INDEX(Παραδοχές!$C$14:$I$14,MATCH($A22,Παραδοχές!$C$4:$I$4,1)))/(INDEX(Παραδοχές!$C$4:$I$4,MATCH($A22,Παραδοχές!$C$4:$I$4,1)+1)-INDEX(Παραδοχές!$C$4:$I$4,MATCH($A22,Παραδοχές!$C$4:$I$4,1)))))</f>
        <v>7.01</v>
      </c>
      <c r="I22" s="5">
        <f t="shared" si="1"/>
        <v>6.27</v>
      </c>
      <c r="J22" s="10">
        <f t="shared" si="2"/>
        <v>29.800394027648</v>
      </c>
      <c r="K22" s="10">
        <f t="shared" si="3"/>
        <v>63.117899950106199</v>
      </c>
      <c r="L22" s="10">
        <f t="shared" si="4"/>
        <v>33.317505922458203</v>
      </c>
      <c r="M22" s="10">
        <f>J22/POWER(1+Παραδοχές!$C$8,A22-2026)</f>
        <v>14.9766613809172</v>
      </c>
      <c r="N22" s="6">
        <f>SUM($M$2:M22)</f>
        <v>286.493174532041</v>
      </c>
      <c r="O22" s="5">
        <f>Παραδοχές!$K$18*(IF($A22&gt;=Παραδοχές!$I$4,INDEX(Παραδοχές!$C$18:$I$18,7),INDEX(Παραδοχές!$C$18:$I$18,MATCH($A22,Παραδοχές!$C$4:$I$4,1))+($A22-INDEX(Παραδοχές!$C$4:$I$4,MATCH($A22,Παραδοχές!$C$4:$I$4,1)))*(INDEX(Παραδοχές!$C$18:$I$18,MATCH($A22,Παραδοχές!$C$4:$I$4,1)+1)-INDEX(Παραδοχές!$C$18:$I$18,MATCH($A22,Παραδοχές!$C$4:$I$4,1)))/(INDEX(Παραδοχές!$C$4:$I$4,MATCH($A22,Παραδοχές!$C$4:$I$4,1)+1)-INDEX(Παραδοχές!$C$4:$I$4,MATCH($A22,Παραδοχές!$C$4:$I$4,1)))))</f>
        <v>0</v>
      </c>
      <c r="P22" s="5">
        <f>Παραδοχές!$K$19*(IF($A22&gt;=Παραδοχές!$I$4,INDEX(Παραδοχές!$C$19:$I$19,7),INDEX(Παραδοχές!$C$19:$I$19,MATCH($A22,Παραδοχές!$C$4:$I$4,1))+($A22-INDEX(Παραδοχές!$C$4:$I$4,MATCH($A22,Παραδοχές!$C$4:$I$4,1)))*(INDEX(Παραδοχές!$C$19:$I$19,MATCH($A22,Παραδοχές!$C$4:$I$4,1)+1)-INDEX(Παραδοχές!$C$19:$I$19,MATCH($A22,Παραδοχές!$C$4:$I$4,1)))/(INDEX(Παραδοχές!$C$4:$I$4,MATCH($A22,Παραδοχές!$C$4:$I$4,1)+1)-INDEX(Παραδοχές!$C$4:$I$4,MATCH($A22,Παραδοχές!$C$4:$I$4,1)))))</f>
        <v>0</v>
      </c>
      <c r="Q22" s="5">
        <f>Παραδοχές!$K$20*(IF($A22&gt;=Παραδοχές!$I$4,INDEX(Παραδοχές!$C$20:$I$20,7),INDEX(Παραδοχές!$C$20:$I$20,MATCH($A22,Παραδοχές!$C$4:$I$4,1))+($A22-INDEX(Παραδοχές!$C$4:$I$4,MATCH($A22,Παραδοχές!$C$4:$I$4,1)))*(INDEX(Παραδοχές!$C$20:$I$20,MATCH($A22,Παραδοχές!$C$4:$I$4,1)+1)-INDEX(Παραδοχές!$C$20:$I$20,MATCH($A22,Παραδοχές!$C$4:$I$4,1)))/(INDEX(Παραδοχές!$C$4:$I$4,MATCH($A22,Παραδοχές!$C$4:$I$4,1)+1)-INDEX(Παραδοχές!$C$4:$I$4,MATCH($A22,Παραδοχές!$C$4:$I$4,1)))))</f>
        <v>0</v>
      </c>
      <c r="R22" s="5">
        <f>Παραδοχές!$K$21*(IF($A22&gt;=Παραδοχές!$I$4,INDEX(Παραδοχές!$C$21:$I$21,7),INDEX(Παραδοχές!$C$21:$I$21,MATCH($A22,Παραδοχές!$C$4:$I$4,1))+($A22-INDEX(Παραδοχές!$C$4:$I$4,MATCH($A22,Παραδοχές!$C$4:$I$4,1)))*(INDEX(Παραδοχές!$C$21:$I$21,MATCH($A22,Παραδοχές!$C$4:$I$4,1)+1)-INDEX(Παραδοχές!$C$21:$I$21,MATCH($A22,Παραδοχές!$C$4:$I$4,1)))/(INDEX(Παραδοχές!$C$4:$I$4,MATCH($A22,Παραδοχές!$C$4:$I$4,1)+1)-INDEX(Παραδοχές!$C$4:$I$4,MATCH($A22,Παραδοχές!$C$4:$I$4,1)))))</f>
        <v>0</v>
      </c>
      <c r="S22" s="5">
        <f>Παραδοχές!$K$22*(IF($A22&gt;=Παραδοχές!$I$4,INDEX(Παραδοχές!$C$22:$I$22,7),INDEX(Παραδοχές!$C$22:$I$22,MATCH($A22,Παραδοχές!$C$4:$I$4,1))+($A22-INDEX(Παραδοχές!$C$4:$I$4,MATCH($A22,Παραδοχές!$C$4:$I$4,1)))*(INDEX(Παραδοχές!$C$22:$I$22,MATCH($A22,Παραδοχές!$C$4:$I$4,1)+1)-INDEX(Παραδοχές!$C$22:$I$22,MATCH($A22,Παραδοχές!$C$4:$I$4,1)))/(INDEX(Παραδοχές!$C$4:$I$4,MATCH($A22,Παραδοχές!$C$4:$I$4,1)+1)-INDEX(Παραδοχές!$C$4:$I$4,MATCH($A22,Παραδοχές!$C$4:$I$4,1)))))</f>
        <v>0</v>
      </c>
      <c r="T22" s="6">
        <f>IF($A22&gt;=Παραδοχές!$I$4,INDEX(Παραδοχές!$C$26:$I$26,7),INDEX(Παραδοχές!$C$26:$I$26,MATCH($A22,Παραδοχές!$C$4:$I$4,1))+($A22-INDEX(Παραδοχές!$C$4:$I$4,MATCH($A22,Παραδοχές!$C$4:$I$4,1)))*(INDEX(Παραδοχές!$C$26:$I$26,MATCH($A22,Παραδοχές!$C$4:$I$4,1)+1)-INDEX(Παραδοχές!$C$26:$I$26,MATCH($A22,Παραδοχές!$C$4:$I$4,1)))/(INDEX(Παραδοχές!$C$4:$I$4,MATCH($A22,Παραδοχές!$C$4:$I$4,1)+1)-INDEX(Παραδοχές!$C$4:$I$4,MATCH($A22,Παραδοχές!$C$4:$I$4,1))))</f>
        <v>2881.4</v>
      </c>
      <c r="U22" s="6">
        <f>IF($A22&gt;=Παραδοχές!$I$4,INDEX(Παραδοχές!$C$27:$I$27,7),INDEX(Παραδοχές!$C$27:$I$27,MATCH($A22,Παραδοχές!$C$4:$I$4,1))+($A22-INDEX(Παραδοχές!$C$4:$I$4,MATCH($A22,Παραδοχές!$C$4:$I$4,1)))*(INDEX(Παραδοχές!$C$27:$I$27,MATCH($A22,Παραδοχές!$C$4:$I$4,1)+1)-INDEX(Παραδοχές!$C$27:$I$27,MATCH($A22,Παραδοχές!$C$4:$I$4,1)))/(INDEX(Παραδοχές!$C$4:$I$4,MATCH($A22,Παραδοχές!$C$4:$I$4,1)+1)-INDEX(Παραδοχές!$C$4:$I$4,MATCH($A22,Παραδοχές!$C$4:$I$4,1))))</f>
        <v>4209.6000000000004</v>
      </c>
      <c r="V22" s="12">
        <f>IF($A22&gt;=Παραδοχές!$I$4,INDEX(Παραδοχές!$C$28:$I$28,7),INDEX(Παραδοχές!$C$28:$I$28,MATCH($A22,Παραδοχές!$C$4:$I$4,1))+($A22-INDEX(Παραδοχές!$C$4:$I$4,MATCH($A22,Παραδοχές!$C$4:$I$4,1)))*(INDEX(Παραδοχές!$C$28:$I$28,MATCH($A22,Παραδοχές!$C$4:$I$4,1)+1)-INDEX(Παραδοχές!$C$28:$I$28,MATCH($A22,Παραδοχές!$C$4:$I$4,1)))/(INDEX(Παραδοχές!$C$4:$I$4,MATCH($A22,Παραδοχές!$C$4:$I$4,1)+1)-INDEX(Παραδοχές!$C$4:$I$4,MATCH($A22,Παραδοχές!$C$4:$I$4,1))))</f>
        <v>68.88</v>
      </c>
      <c r="W22" s="13">
        <f>1/POWER(1+Παραδοχές!$C$8,A22-2026)</f>
        <v>0.50256588443167105</v>
      </c>
      <c r="X22" s="5">
        <f>IF($A22&gt;=Παραδοχές!$I$4,INDEX(Παραδοχές!$C$34:$I$34,7),INDEX(Παραδοχές!$C$34:$I$34,MATCH($A22,Παραδοχές!$C$4:$I$4,1))+($A22-INDEX(Παραδοχές!$C$4:$I$4,MATCH($A22,Παραδοχές!$C$4:$I$4,1)))*(INDEX(Παραδοχές!$C$34:$I$34,MATCH($A22,Παραδοχές!$C$4:$I$4,1)+1)-INDEX(Παραδοχές!$C$34:$I$34,MATCH($A22,Παραδοχές!$C$4:$I$4,1)))/(INDEX(Παραδοχές!$C$4:$I$4,MATCH($A22,Παραδοχές!$C$4:$I$4,1)+1)-INDEX(Παραδοχές!$C$4:$I$4,MATCH($A22,Παραδοχές!$C$4:$I$4,1))))</f>
        <v>-0.48</v>
      </c>
      <c r="Y22" s="5">
        <f>IF($A22&gt;=Παραδοχές!$I$4,INDEX(Παραδοχές!$C$35:$I$35,7),INDEX(Παραδοχές!$C$35:$I$35,MATCH($A22,Παραδοχές!$C$4:$I$4,1))+($A22-INDEX(Παραδοχές!$C$4:$I$4,MATCH($A22,Παραδοχές!$C$4:$I$4,1)))*(INDEX(Παραδοχές!$C$35:$I$35,MATCH($A22,Παραδοχές!$C$4:$I$4,1)+1)-INDEX(Παραδοχές!$C$35:$I$35,MATCH($A22,Παραδοχές!$C$4:$I$4,1)))/(INDEX(Παραδοχές!$C$4:$I$4,MATCH($A22,Παραδοχές!$C$4:$I$4,1)+1)-INDEX(Παραδοχές!$C$4:$I$4,MATCH($A22,Παραδοχές!$C$4:$I$4,1))))</f>
        <v>-0.43</v>
      </c>
      <c r="Z22" s="5">
        <f>IF($A22&gt;=Παραδοχές!$I$4,INDEX(Παραδοχές!$C$36:$I$36,7),INDEX(Παραδοχές!$C$36:$I$36,MATCH($A22,Παραδοχές!$C$4:$I$4,1))+($A22-INDEX(Παραδοχές!$C$4:$I$4,MATCH($A22,Παραδοχές!$C$4:$I$4,1)))*(INDEX(Παραδοχές!$C$36:$I$36,MATCH($A22,Παραδοχές!$C$4:$I$4,1)+1)-INDEX(Παραδοχές!$C$36:$I$36,MATCH($A22,Παραδοχές!$C$4:$I$4,1)))/(INDEX(Παραδοχές!$C$4:$I$4,MATCH($A22,Παραδοχές!$C$4:$I$4,1)+1)-INDEX(Παραδοχές!$C$4:$I$4,MATCH($A22,Παραδοχές!$C$4:$I$4,1))))</f>
        <v>-0.5</v>
      </c>
      <c r="AA22" s="5">
        <f>IF($A22&gt;=Παραδοχές!$I$4,INDEX(Παραδοχές!$C$37:$I$37,7),INDEX(Παραδοχές!$C$37:$I$37,MATCH($A22,Παραδοχές!$C$4:$I$4,1))+($A22-INDEX(Παραδοχές!$C$4:$I$4,MATCH($A22,Παραδοχές!$C$4:$I$4,1)))*(INDEX(Παραδοχές!$C$37:$I$37,MATCH($A22,Παραδοχές!$C$4:$I$4,1)+1)-INDEX(Παραδοχές!$C$37:$I$37,MATCH($A22,Παραδοχές!$C$4:$I$4,1)))/(INDEX(Παραδοχές!$C$4:$I$4,MATCH($A22,Παραδοχές!$C$4:$I$4,1)+1)-INDEX(Παραδοχές!$C$4:$I$4,MATCH($A22,Παραδοχές!$C$4:$I$4,1))))</f>
        <v>-0.28000000000000003</v>
      </c>
      <c r="AB22" s="5">
        <f>IF($A22&gt;=Παραδοχές!$I$4,INDEX(Παραδοχές!$C$38:$I$38,7),INDEX(Παραδοχές!$C$38:$I$38,MATCH($A22,Παραδοχές!$C$4:$I$4,1))+($A22-INDEX(Παραδοχές!$C$4:$I$4,MATCH($A22,Παραδοχές!$C$4:$I$4,1)))*(INDEX(Παραδοχές!$C$38:$I$38,MATCH($A22,Παραδοχές!$C$4:$I$4,1)+1)-INDEX(Παραδοχές!$C$38:$I$38,MATCH($A22,Παραδοχές!$C$4:$I$4,1)))/(INDEX(Παραδοχές!$C$4:$I$4,MATCH($A22,Παραδοχές!$C$4:$I$4,1)+1)-INDEX(Παραδοχές!$C$4:$I$4,MATCH($A22,Παραδοχές!$C$4:$I$4,1))))</f>
        <v>-0.2</v>
      </c>
      <c r="AC22" s="5">
        <f>IF($A22&gt;=Παραδοχές!$I$4,INDEX(Παραδοχές!$C$39:$I$39,7),INDEX(Παραδοχές!$C$39:$I$39,MATCH($A22,Παραδοχές!$C$4:$I$4,1))+($A22-INDEX(Παραδοχές!$C$4:$I$4,MATCH($A22,Παραδοχές!$C$4:$I$4,1)))*(INDEX(Παραδοχές!$C$39:$I$39,MATCH($A22,Παραδοχές!$C$4:$I$4,1)+1)-INDEX(Παραδοχές!$C$39:$I$39,MATCH($A22,Παραδοχές!$C$4:$I$4,1)))/(INDEX(Παραδοχές!$C$4:$I$4,MATCH($A22,Παραδοχές!$C$4:$I$4,1)+1)-INDEX(Παραδοχές!$C$4:$I$4,MATCH($A22,Παραδοχές!$C$4:$I$4,1))))</f>
        <v>-0.15</v>
      </c>
      <c r="AD22" s="5">
        <f>IF($A22&gt;=Παραδοχές!$I$4,INDEX(Παραδοχές!$C$40:$I$40,7),INDEX(Παραδοχές!$C$40:$I$40,MATCH($A22,Παραδοχές!$C$4:$I$4,1))+($A22-INDEX(Παραδοχές!$C$4:$I$4,MATCH($A22,Παραδοχές!$C$4:$I$4,1)))*(INDEX(Παραδοχές!$C$40:$I$40,MATCH($A22,Παραδοχές!$C$4:$I$4,1)+1)-INDEX(Παραδοχές!$C$40:$I$40,MATCH($A22,Παραδοχές!$C$4:$I$4,1)))/(INDEX(Παραδοχές!$C$4:$I$4,MATCH($A22,Παραδοχές!$C$4:$I$4,1)+1)-INDEX(Παραδοχές!$C$4:$I$4,MATCH($A22,Παραδοχές!$C$4:$I$4,1))))</f>
        <v>-0.12</v>
      </c>
      <c r="AE22" s="5">
        <f>IF($A22&gt;=Παραδοχές!$I$4,INDEX(Παραδοχές!$C$41:$I$41,7),INDEX(Παραδοχές!$C$41:$I$41,MATCH($A22,Παραδοχές!$C$4:$I$4,1))+($A22-INDEX(Παραδοχές!$C$4:$I$4,MATCH($A22,Παραδοχές!$C$4:$I$4,1)))*(INDEX(Παραδοχές!$C$41:$I$41,MATCH($A22,Παραδοχές!$C$4:$I$4,1)+1)-INDEX(Παραδοχές!$C$41:$I$41,MATCH($A22,Παραδοχές!$C$4:$I$4,1)))/(INDEX(Παραδοχές!$C$4:$I$4,MATCH($A22,Παραδοχές!$C$4:$I$4,1)+1)-INDEX(Παραδοχές!$C$4:$I$4,MATCH($A22,Παραδοχές!$C$4:$I$4,1))))</f>
        <v>0.84</v>
      </c>
      <c r="AF22" s="5">
        <f>IF($A22&gt;=Παραδοχές!$I$4,INDEX(Παραδοχές!$C$42:$I$42,7),INDEX(Παραδοχές!$C$42:$I$42,MATCH($A22,Παραδοχές!$C$4:$I$4,1))+($A22-INDEX(Παραδοχές!$C$4:$I$4,MATCH($A22,Παραδοχές!$C$4:$I$4,1)))*(INDEX(Παραδοχές!$C$42:$I$42,MATCH($A22,Παραδοχές!$C$4:$I$4,1)+1)-INDEX(Παραδοχές!$C$42:$I$42,MATCH($A22,Παραδοχές!$C$4:$I$4,1)))/(INDEX(Παραδοχές!$C$4:$I$4,MATCH($A22,Παραδοχές!$C$4:$I$4,1)+1)-INDEX(Παραδοχές!$C$4:$I$4,MATCH($A22,Παραδοχές!$C$4:$I$4,1))))</f>
        <v>-0.54</v>
      </c>
    </row>
    <row r="23" spans="1:32" ht="15" customHeight="1" x14ac:dyDescent="0.25">
      <c r="A23" s="4">
        <v>2047</v>
      </c>
      <c r="B23" s="5">
        <f>IF($A23&gt;=Παραδοχές!$I$4,INDEX(Παραδοχές!$C$5:$I$5,7),INDEX(Παραδοχές!$C$5:$I$5,MATCH($A23,Παραδοχές!$C$4:$I$4,1))+($A23-INDEX(Παραδοχές!$C$4:$I$4,MATCH($A23,Παραδοχές!$C$4:$I$4,1)))*(INDEX(Παραδοχές!$C$5:$I$5,MATCH($A23,Παραδοχές!$C$4:$I$4,1)+1)-INDEX(Παραδοχές!$C$5:$I$5,MATCH($A23,Παραδοχές!$C$4:$I$4,1)))/(INDEX(Παραδοχές!$C$4:$I$4,MATCH($A23,Παραδοχές!$C$4:$I$4,1)+1)-INDEX(Παραδοχές!$C$4:$I$4,MATCH($A23,Παραδοχές!$C$4:$I$4,1))))</f>
        <v>0.77</v>
      </c>
      <c r="C23" s="5">
        <f>IF($A23&gt;=Παραδοχές!$I$4,INDEX(Παραδοχές!$C$6:$I$6,7),INDEX(Παραδοχές!$C$6:$I$6,MATCH($A23,Παραδοχές!$C$4:$I$4,1))+($A23-INDEX(Παραδοχές!$C$4:$I$4,MATCH($A23,Παραδοχές!$C$4:$I$4,1)))*(INDEX(Παραδοχές!$C$6:$I$6,MATCH($A23,Παραδοχές!$C$4:$I$4,1)+1)-INDEX(Παραδοχές!$C$6:$I$6,MATCH($A23,Παραδοχές!$C$4:$I$4,1)))/(INDEX(Παραδοχές!$C$4:$I$4,MATCH($A23,Παραδοχές!$C$4:$I$4,1)+1)-INDEX(Παραδοχές!$C$4:$I$4,MATCH($A23,Παραδοχές!$C$4:$I$4,1))))</f>
        <v>2</v>
      </c>
      <c r="D23" s="6">
        <f t="shared" si="5"/>
        <v>488.450796526538</v>
      </c>
      <c r="E23" s="5">
        <f>CHOOSE(Παραδοχές!$C$15,IF($A23&gt;=Παραδοχές!$I$4,INDEX(Παραδοχές!$C$11:$I$11,7),INDEX(Παραδοχές!$C$11:$I$11,MATCH($A23,Παραδοχές!$C$4:$I$4,1))+($A23-INDEX(Παραδοχές!$C$4:$I$4,MATCH($A23,Παραδοχές!$C$4:$I$4,1)))*(INDEX(Παραδοχές!$C$11:$I$11,MATCH($A23,Παραδοχές!$C$4:$I$4,1)+1)-INDEX(Παραδοχές!$C$11:$I$11,MATCH($A23,Παραδοχές!$C$4:$I$4,1)))/(INDEX(Παραδοχές!$C$4:$I$4,MATCH($A23,Παραδοχές!$C$4:$I$4,1)+1)-INDEX(Παραδοχές!$C$4:$I$4,MATCH($A23,Παραδοχές!$C$4:$I$4,1)))),IF($A23&gt;=Παραδοχές!$I$4,INDEX(Παραδοχές!$C$12:$I$12,7),INDEX(Παραδοχές!$C$12:$I$12,MATCH($A23,Παραδοχές!$C$4:$I$4,1))+($A23-INDEX(Παραδοχές!$C$4:$I$4,MATCH($A23,Παραδοχές!$C$4:$I$4,1)))*(INDEX(Παραδοχές!$C$12:$I$12,MATCH($A23,Παραδοχές!$C$4:$I$4,1)+1)-INDEX(Παραδοχές!$C$12:$I$12,MATCH($A23,Παραδοχές!$C$4:$I$4,1)))/(INDEX(Παραδοχές!$C$4:$I$4,MATCH($A23,Παραδοχές!$C$4:$I$4,1)+1)-INDEX(Παραδοχές!$C$4:$I$4,MATCH($A23,Παραδοχές!$C$4:$I$4,1)))))</f>
        <v>13.31</v>
      </c>
      <c r="F23" s="5">
        <f>SUM(O23:S23)+Παραδοχές!$K$34*(X23+IF($A23&gt;=2027,Παραδοχές!$J$34,0))+Παραδοχές!$K$35*(Y23+IF($A23&gt;=2027,Παραδοχές!$J$35,0))+Παραδοχές!$K$36*(Z23+IF($A23&gt;=2027,Παραδοχές!$J$36,0))+Παραδοχές!$K$37*(AA23+IF($A23&gt;=2027,Παραδοχές!$J$37,0))+Παραδοχές!$K$38*(AB23+IF($A23&gt;=2027,Παραδοχές!$J$38,0))+Παραδοχές!$K$39*(AC23+IF($A23&gt;=2027,Παραδοχές!$J$39,0))+Παραδοχές!$K$40*(AD23+IF($A23&gt;=2027,Παραδοχές!$J$40,0))+Παραδοχές!$K$41*(AE23+IF($A23&gt;=2027,Παραδοχές!$J$41,0))+Παραδοχές!$K$42*(AF23+IF($A23&gt;=2027,Παραδοχές!$J$42,0))</f>
        <v>0</v>
      </c>
      <c r="G23" s="5">
        <f t="shared" si="0"/>
        <v>13.31</v>
      </c>
      <c r="H23" s="5">
        <f>CHOOSE(Παραδοχές!$C$15,IF($A23&gt;=Παραδοχές!$I$4,INDEX(Παραδοχές!$C$13:$I$13,7),INDEX(Παραδοχές!$C$13:$I$13,MATCH($A23,Παραδοχές!$C$4:$I$4,1))+($A23-INDEX(Παραδοχές!$C$4:$I$4,MATCH($A23,Παραδοχές!$C$4:$I$4,1)))*(INDEX(Παραδοχές!$C$13:$I$13,MATCH($A23,Παραδοχές!$C$4:$I$4,1)+1)-INDEX(Παραδοχές!$C$13:$I$13,MATCH($A23,Παραδοχές!$C$4:$I$4,1)))/(INDEX(Παραδοχές!$C$4:$I$4,MATCH($A23,Παραδοχές!$C$4:$I$4,1)+1)-INDEX(Παραδοχές!$C$4:$I$4,MATCH($A23,Παραδοχές!$C$4:$I$4,1)))),IF($A23&gt;=Παραδοχές!$I$4,INDEX(Παραδοχές!$C$14:$I$14,7),INDEX(Παραδοχές!$C$14:$I$14,MATCH($A23,Παραδοχές!$C$4:$I$4,1))+($A23-INDEX(Παραδοχές!$C$4:$I$4,MATCH($A23,Παραδοχές!$C$4:$I$4,1)))*(INDEX(Παραδοχές!$C$14:$I$14,MATCH($A23,Παραδοχές!$C$4:$I$4,1)+1)-INDEX(Παραδοχές!$C$14:$I$14,MATCH($A23,Παραδοχές!$C$4:$I$4,1)))/(INDEX(Παραδοχές!$C$4:$I$4,MATCH($A23,Παραδοχές!$C$4:$I$4,1)+1)-INDEX(Παραδοχές!$C$4:$I$4,MATCH($A23,Παραδοχές!$C$4:$I$4,1)))))</f>
        <v>6.97</v>
      </c>
      <c r="I23" s="5">
        <f t="shared" si="1"/>
        <v>6.34</v>
      </c>
      <c r="J23" s="10">
        <f t="shared" si="2"/>
        <v>30.967780499782499</v>
      </c>
      <c r="K23" s="10">
        <f t="shared" si="3"/>
        <v>65.012801017682193</v>
      </c>
      <c r="L23" s="10">
        <f t="shared" si="4"/>
        <v>34.045020517899701</v>
      </c>
      <c r="M23" s="10">
        <f>J23/POWER(1+Παραδοχές!$C$8,A23-2026)</f>
        <v>15.0370531359991</v>
      </c>
      <c r="N23" s="6">
        <f>SUM($M$2:M23)</f>
        <v>301.53022766804003</v>
      </c>
      <c r="O23" s="5">
        <f>Παραδοχές!$K$18*(IF($A23&gt;=Παραδοχές!$I$4,INDEX(Παραδοχές!$C$18:$I$18,7),INDEX(Παραδοχές!$C$18:$I$18,MATCH($A23,Παραδοχές!$C$4:$I$4,1))+($A23-INDEX(Παραδοχές!$C$4:$I$4,MATCH($A23,Παραδοχές!$C$4:$I$4,1)))*(INDEX(Παραδοχές!$C$18:$I$18,MATCH($A23,Παραδοχές!$C$4:$I$4,1)+1)-INDEX(Παραδοχές!$C$18:$I$18,MATCH($A23,Παραδοχές!$C$4:$I$4,1)))/(INDEX(Παραδοχές!$C$4:$I$4,MATCH($A23,Παραδοχές!$C$4:$I$4,1)+1)-INDEX(Παραδοχές!$C$4:$I$4,MATCH($A23,Παραδοχές!$C$4:$I$4,1)))))</f>
        <v>0</v>
      </c>
      <c r="P23" s="5">
        <f>Παραδοχές!$K$19*(IF($A23&gt;=Παραδοχές!$I$4,INDEX(Παραδοχές!$C$19:$I$19,7),INDEX(Παραδοχές!$C$19:$I$19,MATCH($A23,Παραδοχές!$C$4:$I$4,1))+($A23-INDEX(Παραδοχές!$C$4:$I$4,MATCH($A23,Παραδοχές!$C$4:$I$4,1)))*(INDEX(Παραδοχές!$C$19:$I$19,MATCH($A23,Παραδοχές!$C$4:$I$4,1)+1)-INDEX(Παραδοχές!$C$19:$I$19,MATCH($A23,Παραδοχές!$C$4:$I$4,1)))/(INDEX(Παραδοχές!$C$4:$I$4,MATCH($A23,Παραδοχές!$C$4:$I$4,1)+1)-INDEX(Παραδοχές!$C$4:$I$4,MATCH($A23,Παραδοχές!$C$4:$I$4,1)))))</f>
        <v>0</v>
      </c>
      <c r="Q23" s="5">
        <f>Παραδοχές!$K$20*(IF($A23&gt;=Παραδοχές!$I$4,INDEX(Παραδοχές!$C$20:$I$20,7),INDEX(Παραδοχές!$C$20:$I$20,MATCH($A23,Παραδοχές!$C$4:$I$4,1))+($A23-INDEX(Παραδοχές!$C$4:$I$4,MATCH($A23,Παραδοχές!$C$4:$I$4,1)))*(INDEX(Παραδοχές!$C$20:$I$20,MATCH($A23,Παραδοχές!$C$4:$I$4,1)+1)-INDEX(Παραδοχές!$C$20:$I$20,MATCH($A23,Παραδοχές!$C$4:$I$4,1)))/(INDEX(Παραδοχές!$C$4:$I$4,MATCH($A23,Παραδοχές!$C$4:$I$4,1)+1)-INDEX(Παραδοχές!$C$4:$I$4,MATCH($A23,Παραδοχές!$C$4:$I$4,1)))))</f>
        <v>0</v>
      </c>
      <c r="R23" s="5">
        <f>Παραδοχές!$K$21*(IF($A23&gt;=Παραδοχές!$I$4,INDEX(Παραδοχές!$C$21:$I$21,7),INDEX(Παραδοχές!$C$21:$I$21,MATCH($A23,Παραδοχές!$C$4:$I$4,1))+($A23-INDEX(Παραδοχές!$C$4:$I$4,MATCH($A23,Παραδοχές!$C$4:$I$4,1)))*(INDEX(Παραδοχές!$C$21:$I$21,MATCH($A23,Παραδοχές!$C$4:$I$4,1)+1)-INDEX(Παραδοχές!$C$21:$I$21,MATCH($A23,Παραδοχές!$C$4:$I$4,1)))/(INDEX(Παραδοχές!$C$4:$I$4,MATCH($A23,Παραδοχές!$C$4:$I$4,1)+1)-INDEX(Παραδοχές!$C$4:$I$4,MATCH($A23,Παραδοχές!$C$4:$I$4,1)))))</f>
        <v>0</v>
      </c>
      <c r="S23" s="5">
        <f>Παραδοχές!$K$22*(IF($A23&gt;=Παραδοχές!$I$4,INDEX(Παραδοχές!$C$22:$I$22,7),INDEX(Παραδοχές!$C$22:$I$22,MATCH($A23,Παραδοχές!$C$4:$I$4,1))+($A23-INDEX(Παραδοχές!$C$4:$I$4,MATCH($A23,Παραδοχές!$C$4:$I$4,1)))*(INDEX(Παραδοχές!$C$22:$I$22,MATCH($A23,Παραδοχές!$C$4:$I$4,1)+1)-INDEX(Παραδοχές!$C$22:$I$22,MATCH($A23,Παραδοχές!$C$4:$I$4,1)))/(INDEX(Παραδοχές!$C$4:$I$4,MATCH($A23,Παραδοχές!$C$4:$I$4,1)+1)-INDEX(Παραδοχές!$C$4:$I$4,MATCH($A23,Παραδοχές!$C$4:$I$4,1)))))</f>
        <v>0</v>
      </c>
      <c r="T23" s="6">
        <f>IF($A23&gt;=Παραδοχές!$I$4,INDEX(Παραδοχές!$C$26:$I$26,7),INDEX(Παραδοχές!$C$26:$I$26,MATCH($A23,Παραδοχές!$C$4:$I$4,1))+($A23-INDEX(Παραδοχές!$C$4:$I$4,MATCH($A23,Παραδοχές!$C$4:$I$4,1)))*(INDEX(Παραδοχές!$C$26:$I$26,MATCH($A23,Παραδοχές!$C$4:$I$4,1)+1)-INDEX(Παραδοχές!$C$26:$I$26,MATCH($A23,Παραδοχές!$C$4:$I$4,1)))/(INDEX(Παραδοχές!$C$4:$I$4,MATCH($A23,Παραδοχές!$C$4:$I$4,1)+1)-INDEX(Παραδοχές!$C$4:$I$4,MATCH($A23,Παραδοχές!$C$4:$I$4,1))))</f>
        <v>2900.8</v>
      </c>
      <c r="U23" s="6">
        <f>IF($A23&gt;=Παραδοχές!$I$4,INDEX(Παραδοχές!$C$27:$I$27,7),INDEX(Παραδοχές!$C$27:$I$27,MATCH($A23,Παραδοχές!$C$4:$I$4,1))+($A23-INDEX(Παραδοχές!$C$4:$I$4,MATCH($A23,Παραδοχές!$C$4:$I$4,1)))*(INDEX(Παραδοχές!$C$27:$I$27,MATCH($A23,Παραδοχές!$C$4:$I$4,1)+1)-INDEX(Παραδοχές!$C$27:$I$27,MATCH($A23,Παραδοχές!$C$4:$I$4,1)))/(INDEX(Παραδοχές!$C$4:$I$4,MATCH($A23,Παραδοχές!$C$4:$I$4,1)+1)-INDEX(Παραδοχές!$C$4:$I$4,MATCH($A23,Παραδοχές!$C$4:$I$4,1))))</f>
        <v>4171.2</v>
      </c>
      <c r="V23" s="12">
        <f>IF($A23&gt;=Παραδοχές!$I$4,INDEX(Παραδοχές!$C$28:$I$28,7),INDEX(Παραδοχές!$C$28:$I$28,MATCH($A23,Παραδοχές!$C$4:$I$4,1))+($A23-INDEX(Παραδοχές!$C$4:$I$4,MATCH($A23,Παραδοχές!$C$4:$I$4,1)))*(INDEX(Παραδοχές!$C$28:$I$28,MATCH($A23,Παραδοχές!$C$4:$I$4,1)+1)-INDEX(Παραδοχές!$C$28:$I$28,MATCH($A23,Παραδοχές!$C$4:$I$4,1)))/(INDEX(Παραδοχές!$C$4:$I$4,MATCH($A23,Παραδοχές!$C$4:$I$4,1)+1)-INDEX(Παραδοχές!$C$4:$I$4,MATCH($A23,Παραδοχές!$C$4:$I$4,1))))</f>
        <v>70.260000000000005</v>
      </c>
      <c r="W23" s="13">
        <f>1/POWER(1+Παραδοχές!$C$8,A23-2026)</f>
        <v>0.48557090283253201</v>
      </c>
      <c r="X23" s="5">
        <f>IF($A23&gt;=Παραδοχές!$I$4,INDEX(Παραδοχές!$C$34:$I$34,7),INDEX(Παραδοχές!$C$34:$I$34,MATCH($A23,Παραδοχές!$C$4:$I$4,1))+($A23-INDEX(Παραδοχές!$C$4:$I$4,MATCH($A23,Παραδοχές!$C$4:$I$4,1)))*(INDEX(Παραδοχές!$C$34:$I$34,MATCH($A23,Παραδοχές!$C$4:$I$4,1)+1)-INDEX(Παραδοχές!$C$34:$I$34,MATCH($A23,Παραδοχές!$C$4:$I$4,1)))/(INDEX(Παραδοχές!$C$4:$I$4,MATCH($A23,Παραδοχές!$C$4:$I$4,1)+1)-INDEX(Παραδοχές!$C$4:$I$4,MATCH($A23,Παραδοχές!$C$4:$I$4,1))))</f>
        <v>-0.51</v>
      </c>
      <c r="Y23" s="5">
        <f>IF($A23&gt;=Παραδοχές!$I$4,INDEX(Παραδοχές!$C$35:$I$35,7),INDEX(Παραδοχές!$C$35:$I$35,MATCH($A23,Παραδοχές!$C$4:$I$4,1))+($A23-INDEX(Παραδοχές!$C$4:$I$4,MATCH($A23,Παραδοχές!$C$4:$I$4,1)))*(INDEX(Παραδοχές!$C$35:$I$35,MATCH($A23,Παραδοχές!$C$4:$I$4,1)+1)-INDEX(Παραδοχές!$C$35:$I$35,MATCH($A23,Παραδοχές!$C$4:$I$4,1)))/(INDEX(Παραδοχές!$C$4:$I$4,MATCH($A23,Παραδοχές!$C$4:$I$4,1)+1)-INDEX(Παραδοχές!$C$4:$I$4,MATCH($A23,Παραδοχές!$C$4:$I$4,1))))</f>
        <v>-0.435</v>
      </c>
      <c r="Z23" s="5">
        <f>IF($A23&gt;=Παραδοχές!$I$4,INDEX(Παραδοχές!$C$36:$I$36,7),INDEX(Παραδοχές!$C$36:$I$36,MATCH($A23,Παραδοχές!$C$4:$I$4,1))+($A23-INDEX(Παραδοχές!$C$4:$I$4,MATCH($A23,Παραδοχές!$C$4:$I$4,1)))*(INDEX(Παραδοχές!$C$36:$I$36,MATCH($A23,Παραδοχές!$C$4:$I$4,1)+1)-INDEX(Παραδοχές!$C$36:$I$36,MATCH($A23,Παραδοχές!$C$4:$I$4,1)))/(INDEX(Παραδοχές!$C$4:$I$4,MATCH($A23,Παραδοχές!$C$4:$I$4,1)+1)-INDEX(Παραδοχές!$C$4:$I$4,MATCH($A23,Παραδοχές!$C$4:$I$4,1))))</f>
        <v>-0.5</v>
      </c>
      <c r="AA23" s="5">
        <f>IF($A23&gt;=Παραδοχές!$I$4,INDEX(Παραδοχές!$C$37:$I$37,7),INDEX(Παραδοχές!$C$37:$I$37,MATCH($A23,Παραδοχές!$C$4:$I$4,1))+($A23-INDEX(Παραδοχές!$C$4:$I$4,MATCH($A23,Παραδοχές!$C$4:$I$4,1)))*(INDEX(Παραδοχές!$C$37:$I$37,MATCH($A23,Παραδοχές!$C$4:$I$4,1)+1)-INDEX(Παραδοχές!$C$37:$I$37,MATCH($A23,Παραδοχές!$C$4:$I$4,1)))/(INDEX(Παραδοχές!$C$4:$I$4,MATCH($A23,Παραδοχές!$C$4:$I$4,1)+1)-INDEX(Παραδοχές!$C$4:$I$4,MATCH($A23,Παραδοχές!$C$4:$I$4,1))))</f>
        <v>-0.31</v>
      </c>
      <c r="AB23" s="5">
        <f>IF($A23&gt;=Παραδοχές!$I$4,INDEX(Παραδοχές!$C$38:$I$38,7),INDEX(Παραδοχές!$C$38:$I$38,MATCH($A23,Παραδοχές!$C$4:$I$4,1))+($A23-INDEX(Παραδοχές!$C$4:$I$4,MATCH($A23,Παραδοχές!$C$4:$I$4,1)))*(INDEX(Παραδοχές!$C$38:$I$38,MATCH($A23,Παραδοχές!$C$4:$I$4,1)+1)-INDEX(Παραδοχές!$C$38:$I$38,MATCH($A23,Παραδοχές!$C$4:$I$4,1)))/(INDEX(Παραδοχές!$C$4:$I$4,MATCH($A23,Παραδοχές!$C$4:$I$4,1)+1)-INDEX(Παραδοχές!$C$4:$I$4,MATCH($A23,Παραδοχές!$C$4:$I$4,1))))</f>
        <v>-0.2</v>
      </c>
      <c r="AC23" s="5">
        <f>IF($A23&gt;=Παραδοχές!$I$4,INDEX(Παραδοχές!$C$39:$I$39,7),INDEX(Παραδοχές!$C$39:$I$39,MATCH($A23,Παραδοχές!$C$4:$I$4,1))+($A23-INDEX(Παραδοχές!$C$4:$I$4,MATCH($A23,Παραδοχές!$C$4:$I$4,1)))*(INDEX(Παραδοχές!$C$39:$I$39,MATCH($A23,Παραδοχές!$C$4:$I$4,1)+1)-INDEX(Παραδοχές!$C$39:$I$39,MATCH($A23,Παραδοχές!$C$4:$I$4,1)))/(INDEX(Παραδοχές!$C$4:$I$4,MATCH($A23,Παραδοχές!$C$4:$I$4,1)+1)-INDEX(Παραδοχές!$C$4:$I$4,MATCH($A23,Παραδοχές!$C$4:$I$4,1))))</f>
        <v>-0.15</v>
      </c>
      <c r="AD23" s="5">
        <f>IF($A23&gt;=Παραδοχές!$I$4,INDEX(Παραδοχές!$C$40:$I$40,7),INDEX(Παραδοχές!$C$40:$I$40,MATCH($A23,Παραδοχές!$C$4:$I$4,1))+($A23-INDEX(Παραδοχές!$C$4:$I$4,MATCH($A23,Παραδοχές!$C$4:$I$4,1)))*(INDEX(Παραδοχές!$C$40:$I$40,MATCH($A23,Παραδοχές!$C$4:$I$4,1)+1)-INDEX(Παραδοχές!$C$40:$I$40,MATCH($A23,Παραδοχές!$C$4:$I$4,1)))/(INDEX(Παραδοχές!$C$4:$I$4,MATCH($A23,Παραδοχές!$C$4:$I$4,1)+1)-INDEX(Παραδοχές!$C$4:$I$4,MATCH($A23,Παραδοχές!$C$4:$I$4,1))))</f>
        <v>-0.12</v>
      </c>
      <c r="AE23" s="5">
        <f>IF($A23&gt;=Παραδοχές!$I$4,INDEX(Παραδοχές!$C$41:$I$41,7),INDEX(Παραδοχές!$C$41:$I$41,MATCH($A23,Παραδοχές!$C$4:$I$4,1))+($A23-INDEX(Παραδοχές!$C$4:$I$4,MATCH($A23,Παραδοχές!$C$4:$I$4,1)))*(INDEX(Παραδοχές!$C$41:$I$41,MATCH($A23,Παραδοχές!$C$4:$I$4,1)+1)-INDEX(Παραδοχές!$C$41:$I$41,MATCH($A23,Παραδοχές!$C$4:$I$4,1)))/(INDEX(Παραδοχές!$C$4:$I$4,MATCH($A23,Παραδοχές!$C$4:$I$4,1)+1)-INDEX(Παραδοχές!$C$4:$I$4,MATCH($A23,Παραδοχές!$C$4:$I$4,1))))</f>
        <v>0.98</v>
      </c>
      <c r="AF23" s="5">
        <f>IF($A23&gt;=Παραδοχές!$I$4,INDEX(Παραδοχές!$C$42:$I$42,7),INDEX(Παραδοχές!$C$42:$I$42,MATCH($A23,Παραδοχές!$C$4:$I$4,1))+($A23-INDEX(Παραδοχές!$C$4:$I$4,MATCH($A23,Παραδοχές!$C$4:$I$4,1)))*(INDEX(Παραδοχές!$C$42:$I$42,MATCH($A23,Παραδοχές!$C$4:$I$4,1)+1)-INDEX(Παραδοχές!$C$42:$I$42,MATCH($A23,Παραδοχές!$C$4:$I$4,1)))/(INDEX(Παραδοχές!$C$4:$I$4,MATCH($A23,Παραδοχές!$C$4:$I$4,1)+1)-INDEX(Παραδοχές!$C$4:$I$4,MATCH($A23,Παραδοχές!$C$4:$I$4,1))))</f>
        <v>-0.63</v>
      </c>
    </row>
    <row r="24" spans="1:32" ht="15" customHeight="1" x14ac:dyDescent="0.25">
      <c r="A24" s="4">
        <v>2048</v>
      </c>
      <c r="B24" s="5">
        <f>IF($A24&gt;=Παραδοχές!$I$4,INDEX(Παραδοχές!$C$5:$I$5,7),INDEX(Παραδοχές!$C$5:$I$5,MATCH($A24,Παραδοχές!$C$4:$I$4,1))+($A24-INDEX(Παραδοχές!$C$4:$I$4,MATCH($A24,Παραδοχές!$C$4:$I$4,1)))*(INDEX(Παραδοχές!$C$5:$I$5,MATCH($A24,Παραδοχές!$C$4:$I$4,1)+1)-INDEX(Παραδοχές!$C$5:$I$5,MATCH($A24,Παραδοχές!$C$4:$I$4,1)))/(INDEX(Παραδοχές!$C$4:$I$4,MATCH($A24,Παραδοχές!$C$4:$I$4,1)+1)-INDEX(Παραδοχές!$C$4:$I$4,MATCH($A24,Παραδοχές!$C$4:$I$4,1))))</f>
        <v>0.78</v>
      </c>
      <c r="C24" s="5">
        <f>IF($A24&gt;=Παραδοχές!$I$4,INDEX(Παραδοχές!$C$6:$I$6,7),INDEX(Παραδοχές!$C$6:$I$6,MATCH($A24,Παραδοχές!$C$4:$I$4,1))+($A24-INDEX(Παραδοχές!$C$4:$I$4,MATCH($A24,Παραδοχές!$C$4:$I$4,1)))*(INDEX(Παραδοχές!$C$6:$I$6,MATCH($A24,Παραδοχές!$C$4:$I$4,1)+1)-INDEX(Παραδοχές!$C$6:$I$6,MATCH($A24,Παραδοχές!$C$4:$I$4,1)))/(INDEX(Παραδοχές!$C$4:$I$4,MATCH($A24,Παραδοχές!$C$4:$I$4,1)+1)-INDEX(Παραδοχές!$C$4:$I$4,MATCH($A24,Παραδοχές!$C$4:$I$4,1))))</f>
        <v>2</v>
      </c>
      <c r="D24" s="6">
        <f t="shared" si="5"/>
        <v>502.02972866997499</v>
      </c>
      <c r="E24" s="5">
        <f>CHOOSE(Παραδοχές!$C$15,IF($A24&gt;=Παραδοχές!$I$4,INDEX(Παραδοχές!$C$11:$I$11,7),INDEX(Παραδοχές!$C$11:$I$11,MATCH($A24,Παραδοχές!$C$4:$I$4,1))+($A24-INDEX(Παραδοχές!$C$4:$I$4,MATCH($A24,Παραδοχές!$C$4:$I$4,1)))*(INDEX(Παραδοχές!$C$11:$I$11,MATCH($A24,Παραδοχές!$C$4:$I$4,1)+1)-INDEX(Παραδοχές!$C$11:$I$11,MATCH($A24,Παραδοχές!$C$4:$I$4,1)))/(INDEX(Παραδοχές!$C$4:$I$4,MATCH($A24,Παραδοχές!$C$4:$I$4,1)+1)-INDEX(Παραδοχές!$C$4:$I$4,MATCH($A24,Παραδοχές!$C$4:$I$4,1)))),IF($A24&gt;=Παραδοχές!$I$4,INDEX(Παραδοχές!$C$12:$I$12,7),INDEX(Παραδοχές!$C$12:$I$12,MATCH($A24,Παραδοχές!$C$4:$I$4,1))+($A24-INDEX(Παραδοχές!$C$4:$I$4,MATCH($A24,Παραδοχές!$C$4:$I$4,1)))*(INDEX(Παραδοχές!$C$12:$I$12,MATCH($A24,Παραδοχές!$C$4:$I$4,1)+1)-INDEX(Παραδοχές!$C$12:$I$12,MATCH($A24,Παραδοχές!$C$4:$I$4,1)))/(INDEX(Παραδοχές!$C$4:$I$4,MATCH($A24,Παραδοχές!$C$4:$I$4,1)+1)-INDEX(Παραδοχές!$C$4:$I$4,MATCH($A24,Παραδοχές!$C$4:$I$4,1)))))</f>
        <v>13.34</v>
      </c>
      <c r="F24" s="5">
        <f>SUM(O24:S24)+Παραδοχές!$K$34*(X24+IF($A24&gt;=2027,Παραδοχές!$J$34,0))+Παραδοχές!$K$35*(Y24+IF($A24&gt;=2027,Παραδοχές!$J$35,0))+Παραδοχές!$K$36*(Z24+IF($A24&gt;=2027,Παραδοχές!$J$36,0))+Παραδοχές!$K$37*(AA24+IF($A24&gt;=2027,Παραδοχές!$J$37,0))+Παραδοχές!$K$38*(AB24+IF($A24&gt;=2027,Παραδοχές!$J$38,0))+Παραδοχές!$K$39*(AC24+IF($A24&gt;=2027,Παραδοχές!$J$39,0))+Παραδοχές!$K$40*(AD24+IF($A24&gt;=2027,Παραδοχές!$J$40,0))+Παραδοχές!$K$41*(AE24+IF($A24&gt;=2027,Παραδοχές!$J$41,0))+Παραδοχές!$K$42*(AF24+IF($A24&gt;=2027,Παραδοχές!$J$42,0))</f>
        <v>0</v>
      </c>
      <c r="G24" s="5">
        <f t="shared" si="0"/>
        <v>13.34</v>
      </c>
      <c r="H24" s="5">
        <f>CHOOSE(Παραδοχές!$C$15,IF($A24&gt;=Παραδοχές!$I$4,INDEX(Παραδοχές!$C$13:$I$13,7),INDEX(Παραδοχές!$C$13:$I$13,MATCH($A24,Παραδοχές!$C$4:$I$4,1))+($A24-INDEX(Παραδοχές!$C$4:$I$4,MATCH($A24,Παραδοχές!$C$4:$I$4,1)))*(INDEX(Παραδοχές!$C$13:$I$13,MATCH($A24,Παραδοχές!$C$4:$I$4,1)+1)-INDEX(Παραδοχές!$C$13:$I$13,MATCH($A24,Παραδοχές!$C$4:$I$4,1)))/(INDEX(Παραδοχές!$C$4:$I$4,MATCH($A24,Παραδοχές!$C$4:$I$4,1)+1)-INDEX(Παραδοχές!$C$4:$I$4,MATCH($A24,Παραδοχές!$C$4:$I$4,1)))),IF($A24&gt;=Παραδοχές!$I$4,INDEX(Παραδοχές!$C$14:$I$14,7),INDEX(Παραδοχές!$C$14:$I$14,MATCH($A24,Παραδοχές!$C$4:$I$4,1))+($A24-INDEX(Παραδοχές!$C$4:$I$4,MATCH($A24,Παραδοχές!$C$4:$I$4,1)))*(INDEX(Παραδοχές!$C$14:$I$14,MATCH($A24,Παραδοχές!$C$4:$I$4,1)+1)-INDEX(Παραδοχές!$C$14:$I$14,MATCH($A24,Παραδοχές!$C$4:$I$4,1)))/(INDEX(Παραδοχές!$C$4:$I$4,MATCH($A24,Παραδοχές!$C$4:$I$4,1)+1)-INDEX(Παραδοχές!$C$4:$I$4,MATCH($A24,Παραδοχές!$C$4:$I$4,1)))))</f>
        <v>6.93</v>
      </c>
      <c r="I24" s="5">
        <f t="shared" si="1"/>
        <v>6.41</v>
      </c>
      <c r="J24" s="10">
        <f t="shared" si="2"/>
        <v>32.180105607745404</v>
      </c>
      <c r="K24" s="10">
        <f t="shared" si="3"/>
        <v>66.970765804574697</v>
      </c>
      <c r="L24" s="10">
        <f t="shared" si="4"/>
        <v>34.7906601968293</v>
      </c>
      <c r="M24" s="10">
        <f>J24/POWER(1+Παραδοχές!$C$8,A24-2026)</f>
        <v>15.097316843670701</v>
      </c>
      <c r="N24" s="6">
        <f>SUM($M$2:M24)</f>
        <v>316.62754451171099</v>
      </c>
      <c r="O24" s="5">
        <f>Παραδοχές!$K$18*(IF($A24&gt;=Παραδοχές!$I$4,INDEX(Παραδοχές!$C$18:$I$18,7),INDEX(Παραδοχές!$C$18:$I$18,MATCH($A24,Παραδοχές!$C$4:$I$4,1))+($A24-INDEX(Παραδοχές!$C$4:$I$4,MATCH($A24,Παραδοχές!$C$4:$I$4,1)))*(INDEX(Παραδοχές!$C$18:$I$18,MATCH($A24,Παραδοχές!$C$4:$I$4,1)+1)-INDEX(Παραδοχές!$C$18:$I$18,MATCH($A24,Παραδοχές!$C$4:$I$4,1)))/(INDEX(Παραδοχές!$C$4:$I$4,MATCH($A24,Παραδοχές!$C$4:$I$4,1)+1)-INDEX(Παραδοχές!$C$4:$I$4,MATCH($A24,Παραδοχές!$C$4:$I$4,1)))))</f>
        <v>0</v>
      </c>
      <c r="P24" s="5">
        <f>Παραδοχές!$K$19*(IF($A24&gt;=Παραδοχές!$I$4,INDEX(Παραδοχές!$C$19:$I$19,7),INDEX(Παραδοχές!$C$19:$I$19,MATCH($A24,Παραδοχές!$C$4:$I$4,1))+($A24-INDEX(Παραδοχές!$C$4:$I$4,MATCH($A24,Παραδοχές!$C$4:$I$4,1)))*(INDEX(Παραδοχές!$C$19:$I$19,MATCH($A24,Παραδοχές!$C$4:$I$4,1)+1)-INDEX(Παραδοχές!$C$19:$I$19,MATCH($A24,Παραδοχές!$C$4:$I$4,1)))/(INDEX(Παραδοχές!$C$4:$I$4,MATCH($A24,Παραδοχές!$C$4:$I$4,1)+1)-INDEX(Παραδοχές!$C$4:$I$4,MATCH($A24,Παραδοχές!$C$4:$I$4,1)))))</f>
        <v>0</v>
      </c>
      <c r="Q24" s="5">
        <f>Παραδοχές!$K$20*(IF($A24&gt;=Παραδοχές!$I$4,INDEX(Παραδοχές!$C$20:$I$20,7),INDEX(Παραδοχές!$C$20:$I$20,MATCH($A24,Παραδοχές!$C$4:$I$4,1))+($A24-INDEX(Παραδοχές!$C$4:$I$4,MATCH($A24,Παραδοχές!$C$4:$I$4,1)))*(INDEX(Παραδοχές!$C$20:$I$20,MATCH($A24,Παραδοχές!$C$4:$I$4,1)+1)-INDEX(Παραδοχές!$C$20:$I$20,MATCH($A24,Παραδοχές!$C$4:$I$4,1)))/(INDEX(Παραδοχές!$C$4:$I$4,MATCH($A24,Παραδοχές!$C$4:$I$4,1)+1)-INDEX(Παραδοχές!$C$4:$I$4,MATCH($A24,Παραδοχές!$C$4:$I$4,1)))))</f>
        <v>0</v>
      </c>
      <c r="R24" s="5">
        <f>Παραδοχές!$K$21*(IF($A24&gt;=Παραδοχές!$I$4,INDEX(Παραδοχές!$C$21:$I$21,7),INDEX(Παραδοχές!$C$21:$I$21,MATCH($A24,Παραδοχές!$C$4:$I$4,1))+($A24-INDEX(Παραδοχές!$C$4:$I$4,MATCH($A24,Παραδοχές!$C$4:$I$4,1)))*(INDEX(Παραδοχές!$C$21:$I$21,MATCH($A24,Παραδοχές!$C$4:$I$4,1)+1)-INDEX(Παραδοχές!$C$21:$I$21,MATCH($A24,Παραδοχές!$C$4:$I$4,1)))/(INDEX(Παραδοχές!$C$4:$I$4,MATCH($A24,Παραδοχές!$C$4:$I$4,1)+1)-INDEX(Παραδοχές!$C$4:$I$4,MATCH($A24,Παραδοχές!$C$4:$I$4,1)))))</f>
        <v>0</v>
      </c>
      <c r="S24" s="5">
        <f>Παραδοχές!$K$22*(IF($A24&gt;=Παραδοχές!$I$4,INDEX(Παραδοχές!$C$22:$I$22,7),INDEX(Παραδοχές!$C$22:$I$22,MATCH($A24,Παραδοχές!$C$4:$I$4,1))+($A24-INDEX(Παραδοχές!$C$4:$I$4,MATCH($A24,Παραδοχές!$C$4:$I$4,1)))*(INDEX(Παραδοχές!$C$22:$I$22,MATCH($A24,Παραδοχές!$C$4:$I$4,1)+1)-INDEX(Παραδοχές!$C$22:$I$22,MATCH($A24,Παραδοχές!$C$4:$I$4,1)))/(INDEX(Παραδοχές!$C$4:$I$4,MATCH($A24,Παραδοχές!$C$4:$I$4,1)+1)-INDEX(Παραδοχές!$C$4:$I$4,MATCH($A24,Παραδοχές!$C$4:$I$4,1)))))</f>
        <v>0</v>
      </c>
      <c r="T24" s="6">
        <f>IF($A24&gt;=Παραδοχές!$I$4,INDEX(Παραδοχές!$C$26:$I$26,7),INDEX(Παραδοχές!$C$26:$I$26,MATCH($A24,Παραδοχές!$C$4:$I$4,1))+($A24-INDEX(Παραδοχές!$C$4:$I$4,MATCH($A24,Παραδοχές!$C$4:$I$4,1)))*(INDEX(Παραδοχές!$C$26:$I$26,MATCH($A24,Παραδοχές!$C$4:$I$4,1)+1)-INDEX(Παραδοχές!$C$26:$I$26,MATCH($A24,Παραδοχές!$C$4:$I$4,1)))/(INDEX(Παραδοχές!$C$4:$I$4,MATCH($A24,Παραδοχές!$C$4:$I$4,1)+1)-INDEX(Παραδοχές!$C$4:$I$4,MATCH($A24,Παραδοχές!$C$4:$I$4,1))))</f>
        <v>2920.2</v>
      </c>
      <c r="U24" s="6">
        <f>IF($A24&gt;=Παραδοχές!$I$4,INDEX(Παραδοχές!$C$27:$I$27,7),INDEX(Παραδοχές!$C$27:$I$27,MATCH($A24,Παραδοχές!$C$4:$I$4,1))+($A24-INDEX(Παραδοχές!$C$4:$I$4,MATCH($A24,Παραδοχές!$C$4:$I$4,1)))*(INDEX(Παραδοχές!$C$27:$I$27,MATCH($A24,Παραδοχές!$C$4:$I$4,1)+1)-INDEX(Παραδοχές!$C$27:$I$27,MATCH($A24,Παραδοχές!$C$4:$I$4,1)))/(INDEX(Παραδοχές!$C$4:$I$4,MATCH($A24,Παραδοχές!$C$4:$I$4,1)+1)-INDEX(Παραδοχές!$C$4:$I$4,MATCH($A24,Παραδοχές!$C$4:$I$4,1))))</f>
        <v>4132.8</v>
      </c>
      <c r="V24" s="12">
        <f>IF($A24&gt;=Παραδοχές!$I$4,INDEX(Παραδοχές!$C$28:$I$28,7),INDEX(Παραδοχές!$C$28:$I$28,MATCH($A24,Παραδοχές!$C$4:$I$4,1))+($A24-INDEX(Παραδοχές!$C$4:$I$4,MATCH($A24,Παραδοχές!$C$4:$I$4,1)))*(INDEX(Παραδοχές!$C$28:$I$28,MATCH($A24,Παραδοχές!$C$4:$I$4,1)+1)-INDEX(Παραδοχές!$C$28:$I$28,MATCH($A24,Παραδοχές!$C$4:$I$4,1)))/(INDEX(Παραδοχές!$C$4:$I$4,MATCH($A24,Παραδοχές!$C$4:$I$4,1)+1)-INDEX(Παραδοχές!$C$4:$I$4,MATCH($A24,Παραδοχές!$C$4:$I$4,1))))</f>
        <v>71.64</v>
      </c>
      <c r="W24" s="13">
        <f>1/POWER(1+Παραδοχές!$C$8,A24-2026)</f>
        <v>0.46915063075607</v>
      </c>
      <c r="X24" s="5">
        <f>IF($A24&gt;=Παραδοχές!$I$4,INDEX(Παραδοχές!$C$34:$I$34,7),INDEX(Παραδοχές!$C$34:$I$34,MATCH($A24,Παραδοχές!$C$4:$I$4,1))+($A24-INDEX(Παραδοχές!$C$4:$I$4,MATCH($A24,Παραδοχές!$C$4:$I$4,1)))*(INDEX(Παραδοχές!$C$34:$I$34,MATCH($A24,Παραδοχές!$C$4:$I$4,1)+1)-INDEX(Παραδοχές!$C$34:$I$34,MATCH($A24,Παραδοχές!$C$4:$I$4,1)))/(INDEX(Παραδοχές!$C$4:$I$4,MATCH($A24,Παραδοχές!$C$4:$I$4,1)+1)-INDEX(Παραδοχές!$C$4:$I$4,MATCH($A24,Παραδοχές!$C$4:$I$4,1))))</f>
        <v>-0.54</v>
      </c>
      <c r="Y24" s="5">
        <f>IF($A24&gt;=Παραδοχές!$I$4,INDEX(Παραδοχές!$C$35:$I$35,7),INDEX(Παραδοχές!$C$35:$I$35,MATCH($A24,Παραδοχές!$C$4:$I$4,1))+($A24-INDEX(Παραδοχές!$C$4:$I$4,MATCH($A24,Παραδοχές!$C$4:$I$4,1)))*(INDEX(Παραδοχές!$C$35:$I$35,MATCH($A24,Παραδοχές!$C$4:$I$4,1)+1)-INDEX(Παραδοχές!$C$35:$I$35,MATCH($A24,Παραδοχές!$C$4:$I$4,1)))/(INDEX(Παραδοχές!$C$4:$I$4,MATCH($A24,Παραδοχές!$C$4:$I$4,1)+1)-INDEX(Παραδοχές!$C$4:$I$4,MATCH($A24,Παραδοχές!$C$4:$I$4,1))))</f>
        <v>-0.44</v>
      </c>
      <c r="Z24" s="5">
        <f>IF($A24&gt;=Παραδοχές!$I$4,INDEX(Παραδοχές!$C$36:$I$36,7),INDEX(Παραδοχές!$C$36:$I$36,MATCH($A24,Παραδοχές!$C$4:$I$4,1))+($A24-INDEX(Παραδοχές!$C$4:$I$4,MATCH($A24,Παραδοχές!$C$4:$I$4,1)))*(INDEX(Παραδοχές!$C$36:$I$36,MATCH($A24,Παραδοχές!$C$4:$I$4,1)+1)-INDEX(Παραδοχές!$C$36:$I$36,MATCH($A24,Παραδοχές!$C$4:$I$4,1)))/(INDEX(Παραδοχές!$C$4:$I$4,MATCH($A24,Παραδοχές!$C$4:$I$4,1)+1)-INDEX(Παραδοχές!$C$4:$I$4,MATCH($A24,Παραδοχές!$C$4:$I$4,1))))</f>
        <v>-0.5</v>
      </c>
      <c r="AA24" s="5">
        <f>IF($A24&gt;=Παραδοχές!$I$4,INDEX(Παραδοχές!$C$37:$I$37,7),INDEX(Παραδοχές!$C$37:$I$37,MATCH($A24,Παραδοχές!$C$4:$I$4,1))+($A24-INDEX(Παραδοχές!$C$4:$I$4,MATCH($A24,Παραδοχές!$C$4:$I$4,1)))*(INDEX(Παραδοχές!$C$37:$I$37,MATCH($A24,Παραδοχές!$C$4:$I$4,1)+1)-INDEX(Παραδοχές!$C$37:$I$37,MATCH($A24,Παραδοχές!$C$4:$I$4,1)))/(INDEX(Παραδοχές!$C$4:$I$4,MATCH($A24,Παραδοχές!$C$4:$I$4,1)+1)-INDEX(Παραδοχές!$C$4:$I$4,MATCH($A24,Παραδοχές!$C$4:$I$4,1))))</f>
        <v>-0.34</v>
      </c>
      <c r="AB24" s="5">
        <f>IF($A24&gt;=Παραδοχές!$I$4,INDEX(Παραδοχές!$C$38:$I$38,7),INDEX(Παραδοχές!$C$38:$I$38,MATCH($A24,Παραδοχές!$C$4:$I$4,1))+($A24-INDEX(Παραδοχές!$C$4:$I$4,MATCH($A24,Παραδοχές!$C$4:$I$4,1)))*(INDEX(Παραδοχές!$C$38:$I$38,MATCH($A24,Παραδοχές!$C$4:$I$4,1)+1)-INDEX(Παραδοχές!$C$38:$I$38,MATCH($A24,Παραδοχές!$C$4:$I$4,1)))/(INDEX(Παραδοχές!$C$4:$I$4,MATCH($A24,Παραδοχές!$C$4:$I$4,1)+1)-INDEX(Παραδοχές!$C$4:$I$4,MATCH($A24,Παραδοχές!$C$4:$I$4,1))))</f>
        <v>-0.2</v>
      </c>
      <c r="AC24" s="5">
        <f>IF($A24&gt;=Παραδοχές!$I$4,INDEX(Παραδοχές!$C$39:$I$39,7),INDEX(Παραδοχές!$C$39:$I$39,MATCH($A24,Παραδοχές!$C$4:$I$4,1))+($A24-INDEX(Παραδοχές!$C$4:$I$4,MATCH($A24,Παραδοχές!$C$4:$I$4,1)))*(INDEX(Παραδοχές!$C$39:$I$39,MATCH($A24,Παραδοχές!$C$4:$I$4,1)+1)-INDEX(Παραδοχές!$C$39:$I$39,MATCH($A24,Παραδοχές!$C$4:$I$4,1)))/(INDEX(Παραδοχές!$C$4:$I$4,MATCH($A24,Παραδοχές!$C$4:$I$4,1)+1)-INDEX(Παραδοχές!$C$4:$I$4,MATCH($A24,Παραδοχές!$C$4:$I$4,1))))</f>
        <v>-0.15</v>
      </c>
      <c r="AD24" s="5">
        <f>IF($A24&gt;=Παραδοχές!$I$4,INDEX(Παραδοχές!$C$40:$I$40,7),INDEX(Παραδοχές!$C$40:$I$40,MATCH($A24,Παραδοχές!$C$4:$I$4,1))+($A24-INDEX(Παραδοχές!$C$4:$I$4,MATCH($A24,Παραδοχές!$C$4:$I$4,1)))*(INDEX(Παραδοχές!$C$40:$I$40,MATCH($A24,Παραδοχές!$C$4:$I$4,1)+1)-INDEX(Παραδοχές!$C$40:$I$40,MATCH($A24,Παραδοχές!$C$4:$I$4,1)))/(INDEX(Παραδοχές!$C$4:$I$4,MATCH($A24,Παραδοχές!$C$4:$I$4,1)+1)-INDEX(Παραδοχές!$C$4:$I$4,MATCH($A24,Παραδοχές!$C$4:$I$4,1))))</f>
        <v>-0.12</v>
      </c>
      <c r="AE24" s="5">
        <f>IF($A24&gt;=Παραδοχές!$I$4,INDEX(Παραδοχές!$C$41:$I$41,7),INDEX(Παραδοχές!$C$41:$I$41,MATCH($A24,Παραδοχές!$C$4:$I$4,1))+($A24-INDEX(Παραδοχές!$C$4:$I$4,MATCH($A24,Παραδοχές!$C$4:$I$4,1)))*(INDEX(Παραδοχές!$C$41:$I$41,MATCH($A24,Παραδοχές!$C$4:$I$4,1)+1)-INDEX(Παραδοχές!$C$41:$I$41,MATCH($A24,Παραδοχές!$C$4:$I$4,1)))/(INDEX(Παραδοχές!$C$4:$I$4,MATCH($A24,Παραδοχές!$C$4:$I$4,1)+1)-INDEX(Παραδοχές!$C$4:$I$4,MATCH($A24,Παραδοχές!$C$4:$I$4,1))))</f>
        <v>1.1200000000000001</v>
      </c>
      <c r="AF24" s="5">
        <f>IF($A24&gt;=Παραδοχές!$I$4,INDEX(Παραδοχές!$C$42:$I$42,7),INDEX(Παραδοχές!$C$42:$I$42,MATCH($A24,Παραδοχές!$C$4:$I$4,1))+($A24-INDEX(Παραδοχές!$C$4:$I$4,MATCH($A24,Παραδοχές!$C$4:$I$4,1)))*(INDEX(Παραδοχές!$C$42:$I$42,MATCH($A24,Παραδοχές!$C$4:$I$4,1)+1)-INDEX(Παραδοχές!$C$42:$I$42,MATCH($A24,Παραδοχές!$C$4:$I$4,1)))/(INDEX(Παραδοχές!$C$4:$I$4,MATCH($A24,Παραδοχές!$C$4:$I$4,1)+1)-INDEX(Παραδοχές!$C$4:$I$4,MATCH($A24,Παραδοχές!$C$4:$I$4,1))))</f>
        <v>-0.72</v>
      </c>
    </row>
    <row r="25" spans="1:32" ht="15" customHeight="1" x14ac:dyDescent="0.25">
      <c r="A25" s="4">
        <v>2049</v>
      </c>
      <c r="B25" s="5">
        <f>IF($A25&gt;=Παραδοχές!$I$4,INDEX(Παραδοχές!$C$5:$I$5,7),INDEX(Παραδοχές!$C$5:$I$5,MATCH($A25,Παραδοχές!$C$4:$I$4,1))+($A25-INDEX(Παραδοχές!$C$4:$I$4,MATCH($A25,Παραδοχές!$C$4:$I$4,1)))*(INDEX(Παραδοχές!$C$5:$I$5,MATCH($A25,Παραδοχές!$C$4:$I$4,1)+1)-INDEX(Παραδοχές!$C$5:$I$5,MATCH($A25,Παραδοχές!$C$4:$I$4,1)))/(INDEX(Παραδοχές!$C$4:$I$4,MATCH($A25,Παραδοχές!$C$4:$I$4,1)+1)-INDEX(Παραδοχές!$C$4:$I$4,MATCH($A25,Παραδοχές!$C$4:$I$4,1))))</f>
        <v>0.79</v>
      </c>
      <c r="C25" s="5">
        <f>IF($A25&gt;=Παραδοχές!$I$4,INDEX(Παραδοχές!$C$6:$I$6,7),INDEX(Παραδοχές!$C$6:$I$6,MATCH($A25,Παραδοχές!$C$4:$I$4,1))+($A25-INDEX(Παραδοχές!$C$4:$I$4,MATCH($A25,Παραδοχές!$C$4:$I$4,1)))*(INDEX(Παραδοχές!$C$6:$I$6,MATCH($A25,Παραδοχές!$C$4:$I$4,1)+1)-INDEX(Παραδοχές!$C$6:$I$6,MATCH($A25,Παραδοχές!$C$4:$I$4,1)))/(INDEX(Παραδοχές!$C$4:$I$4,MATCH($A25,Παραδοχές!$C$4:$I$4,1)+1)-INDEX(Παραδοχές!$C$4:$I$4,MATCH($A25,Παραδοχές!$C$4:$I$4,1))))</f>
        <v>2</v>
      </c>
      <c r="D25" s="6">
        <f t="shared" si="5"/>
        <v>516.03635809986804</v>
      </c>
      <c r="E25" s="5">
        <f>CHOOSE(Παραδοχές!$C$15,IF($A25&gt;=Παραδοχές!$I$4,INDEX(Παραδοχές!$C$11:$I$11,7),INDEX(Παραδοχές!$C$11:$I$11,MATCH($A25,Παραδοχές!$C$4:$I$4,1))+($A25-INDEX(Παραδοχές!$C$4:$I$4,MATCH($A25,Παραδοχές!$C$4:$I$4,1)))*(INDEX(Παραδοχές!$C$11:$I$11,MATCH($A25,Παραδοχές!$C$4:$I$4,1)+1)-INDEX(Παραδοχές!$C$11:$I$11,MATCH($A25,Παραδοχές!$C$4:$I$4,1)))/(INDEX(Παραδοχές!$C$4:$I$4,MATCH($A25,Παραδοχές!$C$4:$I$4,1)+1)-INDEX(Παραδοχές!$C$4:$I$4,MATCH($A25,Παραδοχές!$C$4:$I$4,1)))),IF($A25&gt;=Παραδοχές!$I$4,INDEX(Παραδοχές!$C$12:$I$12,7),INDEX(Παραδοχές!$C$12:$I$12,MATCH($A25,Παραδοχές!$C$4:$I$4,1))+($A25-INDEX(Παραδοχές!$C$4:$I$4,MATCH($A25,Παραδοχές!$C$4:$I$4,1)))*(INDEX(Παραδοχές!$C$12:$I$12,MATCH($A25,Παραδοχές!$C$4:$I$4,1)+1)-INDEX(Παραδοχές!$C$12:$I$12,MATCH($A25,Παραδοχές!$C$4:$I$4,1)))/(INDEX(Παραδοχές!$C$4:$I$4,MATCH($A25,Παραδοχές!$C$4:$I$4,1)+1)-INDEX(Παραδοχές!$C$4:$I$4,MATCH($A25,Παραδοχές!$C$4:$I$4,1)))))</f>
        <v>13.37</v>
      </c>
      <c r="F25" s="5">
        <f>SUM(O25:S25)+Παραδοχές!$K$34*(X25+IF($A25&gt;=2027,Παραδοχές!$J$34,0))+Παραδοχές!$K$35*(Y25+IF($A25&gt;=2027,Παραδοχές!$J$35,0))+Παραδοχές!$K$36*(Z25+IF($A25&gt;=2027,Παραδοχές!$J$36,0))+Παραδοχές!$K$37*(AA25+IF($A25&gt;=2027,Παραδοχές!$J$37,0))+Παραδοχές!$K$38*(AB25+IF($A25&gt;=2027,Παραδοχές!$J$38,0))+Παραδοχές!$K$39*(AC25+IF($A25&gt;=2027,Παραδοχές!$J$39,0))+Παραδοχές!$K$40*(AD25+IF($A25&gt;=2027,Παραδοχές!$J$40,0))+Παραδοχές!$K$41*(AE25+IF($A25&gt;=2027,Παραδοχές!$J$41,0))+Παραδοχές!$K$42*(AF25+IF($A25&gt;=2027,Παραδοχές!$J$42,0))</f>
        <v>0</v>
      </c>
      <c r="G25" s="5">
        <f t="shared" si="0"/>
        <v>13.37</v>
      </c>
      <c r="H25" s="5">
        <f>CHOOSE(Παραδοχές!$C$15,IF($A25&gt;=Παραδοχές!$I$4,INDEX(Παραδοχές!$C$13:$I$13,7),INDEX(Παραδοχές!$C$13:$I$13,MATCH($A25,Παραδοχές!$C$4:$I$4,1))+($A25-INDEX(Παραδοχές!$C$4:$I$4,MATCH($A25,Παραδοχές!$C$4:$I$4,1)))*(INDEX(Παραδοχές!$C$13:$I$13,MATCH($A25,Παραδοχές!$C$4:$I$4,1)+1)-INDEX(Παραδοχές!$C$13:$I$13,MATCH($A25,Παραδοχές!$C$4:$I$4,1)))/(INDEX(Παραδοχές!$C$4:$I$4,MATCH($A25,Παραδοχές!$C$4:$I$4,1)+1)-INDEX(Παραδοχές!$C$4:$I$4,MATCH($A25,Παραδοχές!$C$4:$I$4,1)))),IF($A25&gt;=Παραδοχές!$I$4,INDEX(Παραδοχές!$C$14:$I$14,7),INDEX(Παραδοχές!$C$14:$I$14,MATCH($A25,Παραδοχές!$C$4:$I$4,1))+($A25-INDEX(Παραδοχές!$C$4:$I$4,MATCH($A25,Παραδοχές!$C$4:$I$4,1)))*(INDEX(Παραδοχές!$C$14:$I$14,MATCH($A25,Παραδοχές!$C$4:$I$4,1)+1)-INDEX(Παραδοχές!$C$14:$I$14,MATCH($A25,Παραδοχές!$C$4:$I$4,1)))/(INDEX(Παραδοχές!$C$4:$I$4,MATCH($A25,Παραδοχές!$C$4:$I$4,1)+1)-INDEX(Παραδοχές!$C$4:$I$4,MATCH($A25,Παραδοχές!$C$4:$I$4,1)))))</f>
        <v>6.89</v>
      </c>
      <c r="I25" s="5">
        <f t="shared" si="1"/>
        <v>6.48</v>
      </c>
      <c r="J25" s="10">
        <f t="shared" si="2"/>
        <v>33.4391560048714</v>
      </c>
      <c r="K25" s="10">
        <f t="shared" si="3"/>
        <v>68.994061077952296</v>
      </c>
      <c r="L25" s="10">
        <f t="shared" si="4"/>
        <v>35.554905073080903</v>
      </c>
      <c r="M25" s="10">
        <f>J25/POWER(1+Παραδοχές!$C$8,A25-2026)</f>
        <v>15.1574890160735</v>
      </c>
      <c r="N25" s="6">
        <f>SUM($M$2:M25)</f>
        <v>331.78503352778398</v>
      </c>
      <c r="O25" s="5">
        <f>Παραδοχές!$K$18*(IF($A25&gt;=Παραδοχές!$I$4,INDEX(Παραδοχές!$C$18:$I$18,7),INDEX(Παραδοχές!$C$18:$I$18,MATCH($A25,Παραδοχές!$C$4:$I$4,1))+($A25-INDEX(Παραδοχές!$C$4:$I$4,MATCH($A25,Παραδοχές!$C$4:$I$4,1)))*(INDEX(Παραδοχές!$C$18:$I$18,MATCH($A25,Παραδοχές!$C$4:$I$4,1)+1)-INDEX(Παραδοχές!$C$18:$I$18,MATCH($A25,Παραδοχές!$C$4:$I$4,1)))/(INDEX(Παραδοχές!$C$4:$I$4,MATCH($A25,Παραδοχές!$C$4:$I$4,1)+1)-INDEX(Παραδοχές!$C$4:$I$4,MATCH($A25,Παραδοχές!$C$4:$I$4,1)))))</f>
        <v>0</v>
      </c>
      <c r="P25" s="5">
        <f>Παραδοχές!$K$19*(IF($A25&gt;=Παραδοχές!$I$4,INDEX(Παραδοχές!$C$19:$I$19,7),INDEX(Παραδοχές!$C$19:$I$19,MATCH($A25,Παραδοχές!$C$4:$I$4,1))+($A25-INDEX(Παραδοχές!$C$4:$I$4,MATCH($A25,Παραδοχές!$C$4:$I$4,1)))*(INDEX(Παραδοχές!$C$19:$I$19,MATCH($A25,Παραδοχές!$C$4:$I$4,1)+1)-INDEX(Παραδοχές!$C$19:$I$19,MATCH($A25,Παραδοχές!$C$4:$I$4,1)))/(INDEX(Παραδοχές!$C$4:$I$4,MATCH($A25,Παραδοχές!$C$4:$I$4,1)+1)-INDEX(Παραδοχές!$C$4:$I$4,MATCH($A25,Παραδοχές!$C$4:$I$4,1)))))</f>
        <v>0</v>
      </c>
      <c r="Q25" s="5">
        <f>Παραδοχές!$K$20*(IF($A25&gt;=Παραδοχές!$I$4,INDEX(Παραδοχές!$C$20:$I$20,7),INDEX(Παραδοχές!$C$20:$I$20,MATCH($A25,Παραδοχές!$C$4:$I$4,1))+($A25-INDEX(Παραδοχές!$C$4:$I$4,MATCH($A25,Παραδοχές!$C$4:$I$4,1)))*(INDEX(Παραδοχές!$C$20:$I$20,MATCH($A25,Παραδοχές!$C$4:$I$4,1)+1)-INDEX(Παραδοχές!$C$20:$I$20,MATCH($A25,Παραδοχές!$C$4:$I$4,1)))/(INDEX(Παραδοχές!$C$4:$I$4,MATCH($A25,Παραδοχές!$C$4:$I$4,1)+1)-INDEX(Παραδοχές!$C$4:$I$4,MATCH($A25,Παραδοχές!$C$4:$I$4,1)))))</f>
        <v>0</v>
      </c>
      <c r="R25" s="5">
        <f>Παραδοχές!$K$21*(IF($A25&gt;=Παραδοχές!$I$4,INDEX(Παραδοχές!$C$21:$I$21,7),INDEX(Παραδοχές!$C$21:$I$21,MATCH($A25,Παραδοχές!$C$4:$I$4,1))+($A25-INDEX(Παραδοχές!$C$4:$I$4,MATCH($A25,Παραδοχές!$C$4:$I$4,1)))*(INDEX(Παραδοχές!$C$21:$I$21,MATCH($A25,Παραδοχές!$C$4:$I$4,1)+1)-INDEX(Παραδοχές!$C$21:$I$21,MATCH($A25,Παραδοχές!$C$4:$I$4,1)))/(INDEX(Παραδοχές!$C$4:$I$4,MATCH($A25,Παραδοχές!$C$4:$I$4,1)+1)-INDEX(Παραδοχές!$C$4:$I$4,MATCH($A25,Παραδοχές!$C$4:$I$4,1)))))</f>
        <v>0</v>
      </c>
      <c r="S25" s="5">
        <f>Παραδοχές!$K$22*(IF($A25&gt;=Παραδοχές!$I$4,INDEX(Παραδοχές!$C$22:$I$22,7),INDEX(Παραδοχές!$C$22:$I$22,MATCH($A25,Παραδοχές!$C$4:$I$4,1))+($A25-INDEX(Παραδοχές!$C$4:$I$4,MATCH($A25,Παραδοχές!$C$4:$I$4,1)))*(INDEX(Παραδοχές!$C$22:$I$22,MATCH($A25,Παραδοχές!$C$4:$I$4,1)+1)-INDEX(Παραδοχές!$C$22:$I$22,MATCH($A25,Παραδοχές!$C$4:$I$4,1)))/(INDEX(Παραδοχές!$C$4:$I$4,MATCH($A25,Παραδοχές!$C$4:$I$4,1)+1)-INDEX(Παραδοχές!$C$4:$I$4,MATCH($A25,Παραδοχές!$C$4:$I$4,1)))))</f>
        <v>0</v>
      </c>
      <c r="T25" s="6">
        <f>IF($A25&gt;=Παραδοχές!$I$4,INDEX(Παραδοχές!$C$26:$I$26,7),INDEX(Παραδοχές!$C$26:$I$26,MATCH($A25,Παραδοχές!$C$4:$I$4,1))+($A25-INDEX(Παραδοχές!$C$4:$I$4,MATCH($A25,Παραδοχές!$C$4:$I$4,1)))*(INDEX(Παραδοχές!$C$26:$I$26,MATCH($A25,Παραδοχές!$C$4:$I$4,1)+1)-INDEX(Παραδοχές!$C$26:$I$26,MATCH($A25,Παραδοχές!$C$4:$I$4,1)))/(INDEX(Παραδοχές!$C$4:$I$4,MATCH($A25,Παραδοχές!$C$4:$I$4,1)+1)-INDEX(Παραδοχές!$C$4:$I$4,MATCH($A25,Παραδοχές!$C$4:$I$4,1))))</f>
        <v>2939.6</v>
      </c>
      <c r="U25" s="6">
        <f>IF($A25&gt;=Παραδοχές!$I$4,INDEX(Παραδοχές!$C$27:$I$27,7),INDEX(Παραδοχές!$C$27:$I$27,MATCH($A25,Παραδοχές!$C$4:$I$4,1))+($A25-INDEX(Παραδοχές!$C$4:$I$4,MATCH($A25,Παραδοχές!$C$4:$I$4,1)))*(INDEX(Παραδοχές!$C$27:$I$27,MATCH($A25,Παραδοχές!$C$4:$I$4,1)+1)-INDEX(Παραδοχές!$C$27:$I$27,MATCH($A25,Παραδοχές!$C$4:$I$4,1)))/(INDEX(Παραδοχές!$C$4:$I$4,MATCH($A25,Παραδοχές!$C$4:$I$4,1)+1)-INDEX(Παραδοχές!$C$4:$I$4,MATCH($A25,Παραδοχές!$C$4:$I$4,1))))</f>
        <v>4094.4</v>
      </c>
      <c r="V25" s="12">
        <f>IF($A25&gt;=Παραδοχές!$I$4,INDEX(Παραδοχές!$C$28:$I$28,7),INDEX(Παραδοχές!$C$28:$I$28,MATCH($A25,Παραδοχές!$C$4:$I$4,1))+($A25-INDEX(Παραδοχές!$C$4:$I$4,MATCH($A25,Παραδοχές!$C$4:$I$4,1)))*(INDEX(Παραδοχές!$C$28:$I$28,MATCH($A25,Παραδοχές!$C$4:$I$4,1)+1)-INDEX(Παραδοχές!$C$28:$I$28,MATCH($A25,Παραδοχές!$C$4:$I$4,1)))/(INDEX(Παραδοχές!$C$4:$I$4,MATCH($A25,Παραδοχές!$C$4:$I$4,1)+1)-INDEX(Παραδοχές!$C$4:$I$4,MATCH($A25,Παραδοχές!$C$4:$I$4,1))))</f>
        <v>73.02</v>
      </c>
      <c r="W25" s="13">
        <f>1/POWER(1+Παραδοχές!$C$8,A25-2026)</f>
        <v>0.45328563358074397</v>
      </c>
      <c r="X25" s="5">
        <f>IF($A25&gt;=Παραδοχές!$I$4,INDEX(Παραδοχές!$C$34:$I$34,7),INDEX(Παραδοχές!$C$34:$I$34,MATCH($A25,Παραδοχές!$C$4:$I$4,1))+($A25-INDEX(Παραδοχές!$C$4:$I$4,MATCH($A25,Παραδοχές!$C$4:$I$4,1)))*(INDEX(Παραδοχές!$C$34:$I$34,MATCH($A25,Παραδοχές!$C$4:$I$4,1)+1)-INDEX(Παραδοχές!$C$34:$I$34,MATCH($A25,Παραδοχές!$C$4:$I$4,1)))/(INDEX(Παραδοχές!$C$4:$I$4,MATCH($A25,Παραδοχές!$C$4:$I$4,1)+1)-INDEX(Παραδοχές!$C$4:$I$4,MATCH($A25,Παραδοχές!$C$4:$I$4,1))))</f>
        <v>-0.56999999999999995</v>
      </c>
      <c r="Y25" s="5">
        <f>IF($A25&gt;=Παραδοχές!$I$4,INDEX(Παραδοχές!$C$35:$I$35,7),INDEX(Παραδοχές!$C$35:$I$35,MATCH($A25,Παραδοχές!$C$4:$I$4,1))+($A25-INDEX(Παραδοχές!$C$4:$I$4,MATCH($A25,Παραδοχές!$C$4:$I$4,1)))*(INDEX(Παραδοχές!$C$35:$I$35,MATCH($A25,Παραδοχές!$C$4:$I$4,1)+1)-INDEX(Παραδοχές!$C$35:$I$35,MATCH($A25,Παραδοχές!$C$4:$I$4,1)))/(INDEX(Παραδοχές!$C$4:$I$4,MATCH($A25,Παραδοχές!$C$4:$I$4,1)+1)-INDEX(Παραδοχές!$C$4:$I$4,MATCH($A25,Παραδοχές!$C$4:$I$4,1))))</f>
        <v>-0.44500000000000001</v>
      </c>
      <c r="Z25" s="5">
        <f>IF($A25&gt;=Παραδοχές!$I$4,INDEX(Παραδοχές!$C$36:$I$36,7),INDEX(Παραδοχές!$C$36:$I$36,MATCH($A25,Παραδοχές!$C$4:$I$4,1))+($A25-INDEX(Παραδοχές!$C$4:$I$4,MATCH($A25,Παραδοχές!$C$4:$I$4,1)))*(INDEX(Παραδοχές!$C$36:$I$36,MATCH($A25,Παραδοχές!$C$4:$I$4,1)+1)-INDEX(Παραδοχές!$C$36:$I$36,MATCH($A25,Παραδοχές!$C$4:$I$4,1)))/(INDEX(Παραδοχές!$C$4:$I$4,MATCH($A25,Παραδοχές!$C$4:$I$4,1)+1)-INDEX(Παραδοχές!$C$4:$I$4,MATCH($A25,Παραδοχές!$C$4:$I$4,1))))</f>
        <v>-0.5</v>
      </c>
      <c r="AA25" s="5">
        <f>IF($A25&gt;=Παραδοχές!$I$4,INDEX(Παραδοχές!$C$37:$I$37,7),INDEX(Παραδοχές!$C$37:$I$37,MATCH($A25,Παραδοχές!$C$4:$I$4,1))+($A25-INDEX(Παραδοχές!$C$4:$I$4,MATCH($A25,Παραδοχές!$C$4:$I$4,1)))*(INDEX(Παραδοχές!$C$37:$I$37,MATCH($A25,Παραδοχές!$C$4:$I$4,1)+1)-INDEX(Παραδοχές!$C$37:$I$37,MATCH($A25,Παραδοχές!$C$4:$I$4,1)))/(INDEX(Παραδοχές!$C$4:$I$4,MATCH($A25,Παραδοχές!$C$4:$I$4,1)+1)-INDEX(Παραδοχές!$C$4:$I$4,MATCH($A25,Παραδοχές!$C$4:$I$4,1))))</f>
        <v>-0.37</v>
      </c>
      <c r="AB25" s="5">
        <f>IF($A25&gt;=Παραδοχές!$I$4,INDEX(Παραδοχές!$C$38:$I$38,7),INDEX(Παραδοχές!$C$38:$I$38,MATCH($A25,Παραδοχές!$C$4:$I$4,1))+($A25-INDEX(Παραδοχές!$C$4:$I$4,MATCH($A25,Παραδοχές!$C$4:$I$4,1)))*(INDEX(Παραδοχές!$C$38:$I$38,MATCH($A25,Παραδοχές!$C$4:$I$4,1)+1)-INDEX(Παραδοχές!$C$38:$I$38,MATCH($A25,Παραδοχές!$C$4:$I$4,1)))/(INDEX(Παραδοχές!$C$4:$I$4,MATCH($A25,Παραδοχές!$C$4:$I$4,1)+1)-INDEX(Παραδοχές!$C$4:$I$4,MATCH($A25,Παραδοχές!$C$4:$I$4,1))))</f>
        <v>-0.2</v>
      </c>
      <c r="AC25" s="5">
        <f>IF($A25&gt;=Παραδοχές!$I$4,INDEX(Παραδοχές!$C$39:$I$39,7),INDEX(Παραδοχές!$C$39:$I$39,MATCH($A25,Παραδοχές!$C$4:$I$4,1))+($A25-INDEX(Παραδοχές!$C$4:$I$4,MATCH($A25,Παραδοχές!$C$4:$I$4,1)))*(INDEX(Παραδοχές!$C$39:$I$39,MATCH($A25,Παραδοχές!$C$4:$I$4,1)+1)-INDEX(Παραδοχές!$C$39:$I$39,MATCH($A25,Παραδοχές!$C$4:$I$4,1)))/(INDEX(Παραδοχές!$C$4:$I$4,MATCH($A25,Παραδοχές!$C$4:$I$4,1)+1)-INDEX(Παραδοχές!$C$4:$I$4,MATCH($A25,Παραδοχές!$C$4:$I$4,1))))</f>
        <v>-0.15</v>
      </c>
      <c r="AD25" s="5">
        <f>IF($A25&gt;=Παραδοχές!$I$4,INDEX(Παραδοχές!$C$40:$I$40,7),INDEX(Παραδοχές!$C$40:$I$40,MATCH($A25,Παραδοχές!$C$4:$I$4,1))+($A25-INDEX(Παραδοχές!$C$4:$I$4,MATCH($A25,Παραδοχές!$C$4:$I$4,1)))*(INDEX(Παραδοχές!$C$40:$I$40,MATCH($A25,Παραδοχές!$C$4:$I$4,1)+1)-INDEX(Παραδοχές!$C$40:$I$40,MATCH($A25,Παραδοχές!$C$4:$I$4,1)))/(INDEX(Παραδοχές!$C$4:$I$4,MATCH($A25,Παραδοχές!$C$4:$I$4,1)+1)-INDEX(Παραδοχές!$C$4:$I$4,MATCH($A25,Παραδοχές!$C$4:$I$4,1))))</f>
        <v>-0.12</v>
      </c>
      <c r="AE25" s="5">
        <f>IF($A25&gt;=Παραδοχές!$I$4,INDEX(Παραδοχές!$C$41:$I$41,7),INDEX(Παραδοχές!$C$41:$I$41,MATCH($A25,Παραδοχές!$C$4:$I$4,1))+($A25-INDEX(Παραδοχές!$C$4:$I$4,MATCH($A25,Παραδοχές!$C$4:$I$4,1)))*(INDEX(Παραδοχές!$C$41:$I$41,MATCH($A25,Παραδοχές!$C$4:$I$4,1)+1)-INDEX(Παραδοχές!$C$41:$I$41,MATCH($A25,Παραδοχές!$C$4:$I$4,1)))/(INDEX(Παραδοχές!$C$4:$I$4,MATCH($A25,Παραδοχές!$C$4:$I$4,1)+1)-INDEX(Παραδοχές!$C$4:$I$4,MATCH($A25,Παραδοχές!$C$4:$I$4,1))))</f>
        <v>1.26</v>
      </c>
      <c r="AF25" s="5">
        <f>IF($A25&gt;=Παραδοχές!$I$4,INDEX(Παραδοχές!$C$42:$I$42,7),INDEX(Παραδοχές!$C$42:$I$42,MATCH($A25,Παραδοχές!$C$4:$I$4,1))+($A25-INDEX(Παραδοχές!$C$4:$I$4,MATCH($A25,Παραδοχές!$C$4:$I$4,1)))*(INDEX(Παραδοχές!$C$42:$I$42,MATCH($A25,Παραδοχές!$C$4:$I$4,1)+1)-INDEX(Παραδοχές!$C$42:$I$42,MATCH($A25,Παραδοχές!$C$4:$I$4,1)))/(INDEX(Παραδοχές!$C$4:$I$4,MATCH($A25,Παραδοχές!$C$4:$I$4,1)+1)-INDEX(Παραδοχές!$C$4:$I$4,MATCH($A25,Παραδοχές!$C$4:$I$4,1))))</f>
        <v>-0.81</v>
      </c>
    </row>
    <row r="26" spans="1:32" ht="15" customHeight="1" x14ac:dyDescent="0.25">
      <c r="A26" s="7">
        <v>2050</v>
      </c>
      <c r="B26" s="8">
        <f>IF($A26&gt;=Παραδοχές!$I$4,INDEX(Παραδοχές!$C$5:$I$5,7),INDEX(Παραδοχές!$C$5:$I$5,MATCH($A26,Παραδοχές!$C$4:$I$4,1))+($A26-INDEX(Παραδοχές!$C$4:$I$4,MATCH($A26,Παραδοχές!$C$4:$I$4,1)))*(INDEX(Παραδοχές!$C$5:$I$5,MATCH($A26,Παραδοχές!$C$4:$I$4,1)+1)-INDEX(Παραδοχές!$C$5:$I$5,MATCH($A26,Παραδοχές!$C$4:$I$4,1)))/(INDEX(Παραδοχές!$C$4:$I$4,MATCH($A26,Παραδοχές!$C$4:$I$4,1)+1)-INDEX(Παραδοχές!$C$4:$I$4,MATCH($A26,Παραδοχές!$C$4:$I$4,1))))</f>
        <v>0.8</v>
      </c>
      <c r="C26" s="8">
        <f>IF($A26&gt;=Παραδοχές!$I$4,INDEX(Παραδοχές!$C$6:$I$6,7),INDEX(Παραδοχές!$C$6:$I$6,MATCH($A26,Παραδοχές!$C$4:$I$4,1))+($A26-INDEX(Παραδοχές!$C$4:$I$4,MATCH($A26,Παραδοχές!$C$4:$I$4,1)))*(INDEX(Παραδοχές!$C$6:$I$6,MATCH($A26,Παραδοχές!$C$4:$I$4,1)+1)-INDEX(Παραδοχές!$C$6:$I$6,MATCH($A26,Παραδοχές!$C$4:$I$4,1)))/(INDEX(Παραδοχές!$C$4:$I$4,MATCH($A26,Παραδοχές!$C$4:$I$4,1)+1)-INDEX(Παραδοχές!$C$4:$I$4,MATCH($A26,Παραδοχές!$C$4:$I$4,1))))</f>
        <v>2</v>
      </c>
      <c r="D26" s="9">
        <f t="shared" si="5"/>
        <v>530.48537612666405</v>
      </c>
      <c r="E26" s="8">
        <f>CHOOSE(Παραδοχές!$C$15,IF($A26&gt;=Παραδοχές!$I$4,INDEX(Παραδοχές!$C$11:$I$11,7),INDEX(Παραδοχές!$C$11:$I$11,MATCH($A26,Παραδοχές!$C$4:$I$4,1))+($A26-INDEX(Παραδοχές!$C$4:$I$4,MATCH($A26,Παραδοχές!$C$4:$I$4,1)))*(INDEX(Παραδοχές!$C$11:$I$11,MATCH($A26,Παραδοχές!$C$4:$I$4,1)+1)-INDEX(Παραδοχές!$C$11:$I$11,MATCH($A26,Παραδοχές!$C$4:$I$4,1)))/(INDEX(Παραδοχές!$C$4:$I$4,MATCH($A26,Παραδοχές!$C$4:$I$4,1)+1)-INDEX(Παραδοχές!$C$4:$I$4,MATCH($A26,Παραδοχές!$C$4:$I$4,1)))),IF($A26&gt;=Παραδοχές!$I$4,INDEX(Παραδοχές!$C$12:$I$12,7),INDEX(Παραδοχές!$C$12:$I$12,MATCH($A26,Παραδοχές!$C$4:$I$4,1))+($A26-INDEX(Παραδοχές!$C$4:$I$4,MATCH($A26,Παραδοχές!$C$4:$I$4,1)))*(INDEX(Παραδοχές!$C$12:$I$12,MATCH($A26,Παραδοχές!$C$4:$I$4,1)+1)-INDEX(Παραδοχές!$C$12:$I$12,MATCH($A26,Παραδοχές!$C$4:$I$4,1)))/(INDEX(Παραδοχές!$C$4:$I$4,MATCH($A26,Παραδοχές!$C$4:$I$4,1)+1)-INDEX(Παραδοχές!$C$4:$I$4,MATCH($A26,Παραδοχές!$C$4:$I$4,1)))))</f>
        <v>13.4</v>
      </c>
      <c r="F26" s="8">
        <f>SUM(O26:S26)+Παραδοχές!$K$34*(X26+IF($A26&gt;=2027,Παραδοχές!$J$34,0))+Παραδοχές!$K$35*(Y26+IF($A26&gt;=2027,Παραδοχές!$J$35,0))+Παραδοχές!$K$36*(Z26+IF($A26&gt;=2027,Παραδοχές!$J$36,0))+Παραδοχές!$K$37*(AA26+IF($A26&gt;=2027,Παραδοχές!$J$37,0))+Παραδοχές!$K$38*(AB26+IF($A26&gt;=2027,Παραδοχές!$J$38,0))+Παραδοχές!$K$39*(AC26+IF($A26&gt;=2027,Παραδοχές!$J$39,0))+Παραδοχές!$K$40*(AD26+IF($A26&gt;=2027,Παραδοχές!$J$40,0))+Παραδοχές!$K$41*(AE26+IF($A26&gt;=2027,Παραδοχές!$J$41,0))+Παραδοχές!$K$42*(AF26+IF($A26&gt;=2027,Παραδοχές!$J$42,0))</f>
        <v>0</v>
      </c>
      <c r="G26" s="8">
        <f t="shared" si="0"/>
        <v>13.4</v>
      </c>
      <c r="H26" s="8">
        <f>CHOOSE(Παραδοχές!$C$15,IF($A26&gt;=Παραδοχές!$I$4,INDEX(Παραδοχές!$C$13:$I$13,7),INDEX(Παραδοχές!$C$13:$I$13,MATCH($A26,Παραδοχές!$C$4:$I$4,1))+($A26-INDEX(Παραδοχές!$C$4:$I$4,MATCH($A26,Παραδοχές!$C$4:$I$4,1)))*(INDEX(Παραδοχές!$C$13:$I$13,MATCH($A26,Παραδοχές!$C$4:$I$4,1)+1)-INDEX(Παραδοχές!$C$13:$I$13,MATCH($A26,Παραδοχές!$C$4:$I$4,1)))/(INDEX(Παραδοχές!$C$4:$I$4,MATCH($A26,Παραδοχές!$C$4:$I$4,1)+1)-INDEX(Παραδοχές!$C$4:$I$4,MATCH($A26,Παραδοχές!$C$4:$I$4,1)))),IF($A26&gt;=Παραδοχές!$I$4,INDEX(Παραδοχές!$C$14:$I$14,7),INDEX(Παραδοχές!$C$14:$I$14,MATCH($A26,Παραδοχές!$C$4:$I$4,1))+($A26-INDEX(Παραδοχές!$C$4:$I$4,MATCH($A26,Παραδοχές!$C$4:$I$4,1)))*(INDEX(Παραδοχές!$C$14:$I$14,MATCH($A26,Παραδοχές!$C$4:$I$4,1)+1)-INDEX(Παραδοχές!$C$14:$I$14,MATCH($A26,Παραδοχές!$C$4:$I$4,1)))/(INDEX(Παραδοχές!$C$4:$I$4,MATCH($A26,Παραδοχές!$C$4:$I$4,1)+1)-INDEX(Παραδοχές!$C$4:$I$4,MATCH($A26,Παραδοχές!$C$4:$I$4,1)))))</f>
        <v>6.85</v>
      </c>
      <c r="I26" s="8">
        <f t="shared" si="1"/>
        <v>6.55</v>
      </c>
      <c r="J26" s="11">
        <f t="shared" si="2"/>
        <v>34.746792136296499</v>
      </c>
      <c r="K26" s="11">
        <f t="shared" si="3"/>
        <v>71.085040400973</v>
      </c>
      <c r="L26" s="11">
        <f t="shared" si="4"/>
        <v>36.338248264676501</v>
      </c>
      <c r="M26" s="11">
        <f>J26/POWER(1+Παραδοχές!$C$8,A26-2026)</f>
        <v>15.2176054960382</v>
      </c>
      <c r="N26" s="9">
        <f>SUM($M$2:M26)</f>
        <v>347.00263902382301</v>
      </c>
      <c r="O26" s="8">
        <f>Παραδοχές!$K$18*(IF($A26&gt;=Παραδοχές!$I$4,INDEX(Παραδοχές!$C$18:$I$18,7),INDEX(Παραδοχές!$C$18:$I$18,MATCH($A26,Παραδοχές!$C$4:$I$4,1))+($A26-INDEX(Παραδοχές!$C$4:$I$4,MATCH($A26,Παραδοχές!$C$4:$I$4,1)))*(INDEX(Παραδοχές!$C$18:$I$18,MATCH($A26,Παραδοχές!$C$4:$I$4,1)+1)-INDEX(Παραδοχές!$C$18:$I$18,MATCH($A26,Παραδοχές!$C$4:$I$4,1)))/(INDEX(Παραδοχές!$C$4:$I$4,MATCH($A26,Παραδοχές!$C$4:$I$4,1)+1)-INDEX(Παραδοχές!$C$4:$I$4,MATCH($A26,Παραδοχές!$C$4:$I$4,1)))))</f>
        <v>0</v>
      </c>
      <c r="P26" s="8">
        <f>Παραδοχές!$K$19*(IF($A26&gt;=Παραδοχές!$I$4,INDEX(Παραδοχές!$C$19:$I$19,7),INDEX(Παραδοχές!$C$19:$I$19,MATCH($A26,Παραδοχές!$C$4:$I$4,1))+($A26-INDEX(Παραδοχές!$C$4:$I$4,MATCH($A26,Παραδοχές!$C$4:$I$4,1)))*(INDEX(Παραδοχές!$C$19:$I$19,MATCH($A26,Παραδοχές!$C$4:$I$4,1)+1)-INDEX(Παραδοχές!$C$19:$I$19,MATCH($A26,Παραδοχές!$C$4:$I$4,1)))/(INDEX(Παραδοχές!$C$4:$I$4,MATCH($A26,Παραδοχές!$C$4:$I$4,1)+1)-INDEX(Παραδοχές!$C$4:$I$4,MATCH($A26,Παραδοχές!$C$4:$I$4,1)))))</f>
        <v>0</v>
      </c>
      <c r="Q26" s="8">
        <f>Παραδοχές!$K$20*(IF($A26&gt;=Παραδοχές!$I$4,INDEX(Παραδοχές!$C$20:$I$20,7),INDEX(Παραδοχές!$C$20:$I$20,MATCH($A26,Παραδοχές!$C$4:$I$4,1))+($A26-INDEX(Παραδοχές!$C$4:$I$4,MATCH($A26,Παραδοχές!$C$4:$I$4,1)))*(INDEX(Παραδοχές!$C$20:$I$20,MATCH($A26,Παραδοχές!$C$4:$I$4,1)+1)-INDEX(Παραδοχές!$C$20:$I$20,MATCH($A26,Παραδοχές!$C$4:$I$4,1)))/(INDEX(Παραδοχές!$C$4:$I$4,MATCH($A26,Παραδοχές!$C$4:$I$4,1)+1)-INDEX(Παραδοχές!$C$4:$I$4,MATCH($A26,Παραδοχές!$C$4:$I$4,1)))))</f>
        <v>0</v>
      </c>
      <c r="R26" s="8">
        <f>Παραδοχές!$K$21*(IF($A26&gt;=Παραδοχές!$I$4,INDEX(Παραδοχές!$C$21:$I$21,7),INDEX(Παραδοχές!$C$21:$I$21,MATCH($A26,Παραδοχές!$C$4:$I$4,1))+($A26-INDEX(Παραδοχές!$C$4:$I$4,MATCH($A26,Παραδοχές!$C$4:$I$4,1)))*(INDEX(Παραδοχές!$C$21:$I$21,MATCH($A26,Παραδοχές!$C$4:$I$4,1)+1)-INDEX(Παραδοχές!$C$21:$I$21,MATCH($A26,Παραδοχές!$C$4:$I$4,1)))/(INDEX(Παραδοχές!$C$4:$I$4,MATCH($A26,Παραδοχές!$C$4:$I$4,1)+1)-INDEX(Παραδοχές!$C$4:$I$4,MATCH($A26,Παραδοχές!$C$4:$I$4,1)))))</f>
        <v>0</v>
      </c>
      <c r="S26" s="8">
        <f>Παραδοχές!$K$22*(IF($A26&gt;=Παραδοχές!$I$4,INDEX(Παραδοχές!$C$22:$I$22,7),INDEX(Παραδοχές!$C$22:$I$22,MATCH($A26,Παραδοχές!$C$4:$I$4,1))+($A26-INDEX(Παραδοχές!$C$4:$I$4,MATCH($A26,Παραδοχές!$C$4:$I$4,1)))*(INDEX(Παραδοχές!$C$22:$I$22,MATCH($A26,Παραδοχές!$C$4:$I$4,1)+1)-INDEX(Παραδοχές!$C$22:$I$22,MATCH($A26,Παραδοχές!$C$4:$I$4,1)))/(INDEX(Παραδοχές!$C$4:$I$4,MATCH($A26,Παραδοχές!$C$4:$I$4,1)+1)-INDEX(Παραδοχές!$C$4:$I$4,MATCH($A26,Παραδοχές!$C$4:$I$4,1)))))</f>
        <v>0</v>
      </c>
      <c r="T26" s="9">
        <f>IF($A26&gt;=Παραδοχές!$I$4,INDEX(Παραδοχές!$C$26:$I$26,7),INDEX(Παραδοχές!$C$26:$I$26,MATCH($A26,Παραδοχές!$C$4:$I$4,1))+($A26-INDEX(Παραδοχές!$C$4:$I$4,MATCH($A26,Παραδοχές!$C$4:$I$4,1)))*(INDEX(Παραδοχές!$C$26:$I$26,MATCH($A26,Παραδοχές!$C$4:$I$4,1)+1)-INDEX(Παραδοχές!$C$26:$I$26,MATCH($A26,Παραδοχές!$C$4:$I$4,1)))/(INDEX(Παραδοχές!$C$4:$I$4,MATCH($A26,Παραδοχές!$C$4:$I$4,1)+1)-INDEX(Παραδοχές!$C$4:$I$4,MATCH($A26,Παραδοχές!$C$4:$I$4,1))))</f>
        <v>2959</v>
      </c>
      <c r="U26" s="9">
        <f>IF($A26&gt;=Παραδοχές!$I$4,INDEX(Παραδοχές!$C$27:$I$27,7),INDEX(Παραδοχές!$C$27:$I$27,MATCH($A26,Παραδοχές!$C$4:$I$4,1))+($A26-INDEX(Παραδοχές!$C$4:$I$4,MATCH($A26,Παραδοχές!$C$4:$I$4,1)))*(INDEX(Παραδοχές!$C$27:$I$27,MATCH($A26,Παραδοχές!$C$4:$I$4,1)+1)-INDEX(Παραδοχές!$C$27:$I$27,MATCH($A26,Παραδοχές!$C$4:$I$4,1)))/(INDEX(Παραδοχές!$C$4:$I$4,MATCH($A26,Παραδοχές!$C$4:$I$4,1)+1)-INDEX(Παραδοχές!$C$4:$I$4,MATCH($A26,Παραδοχές!$C$4:$I$4,1))))</f>
        <v>4056</v>
      </c>
      <c r="V26" s="14">
        <f>IF($A26&gt;=Παραδοχές!$I$4,INDEX(Παραδοχές!$C$28:$I$28,7),INDEX(Παραδοχές!$C$28:$I$28,MATCH($A26,Παραδοχές!$C$4:$I$4,1))+($A26-INDEX(Παραδοχές!$C$4:$I$4,MATCH($A26,Παραδοχές!$C$4:$I$4,1)))*(INDEX(Παραδοχές!$C$28:$I$28,MATCH($A26,Παραδοχές!$C$4:$I$4,1)+1)-INDEX(Παραδοχές!$C$28:$I$28,MATCH($A26,Παραδοχές!$C$4:$I$4,1)))/(INDEX(Παραδοχές!$C$4:$I$4,MATCH($A26,Παραδοχές!$C$4:$I$4,1)+1)-INDEX(Παραδοχές!$C$4:$I$4,MATCH($A26,Παραδοχές!$C$4:$I$4,1))))</f>
        <v>74.400000000000006</v>
      </c>
      <c r="W26" s="15">
        <f>1/POWER(1+Παραδοχές!$C$8,A26-2026)</f>
        <v>0.43795713389443802</v>
      </c>
      <c r="X26" s="8">
        <f>IF($A26&gt;=Παραδοχές!$I$4,INDEX(Παραδοχές!$C$34:$I$34,7),INDEX(Παραδοχές!$C$34:$I$34,MATCH($A26,Παραδοχές!$C$4:$I$4,1))+($A26-INDEX(Παραδοχές!$C$4:$I$4,MATCH($A26,Παραδοχές!$C$4:$I$4,1)))*(INDEX(Παραδοχές!$C$34:$I$34,MATCH($A26,Παραδοχές!$C$4:$I$4,1)+1)-INDEX(Παραδοχές!$C$34:$I$34,MATCH($A26,Παραδοχές!$C$4:$I$4,1)))/(INDEX(Παραδοχές!$C$4:$I$4,MATCH($A26,Παραδοχές!$C$4:$I$4,1)+1)-INDEX(Παραδοχές!$C$4:$I$4,MATCH($A26,Παραδοχές!$C$4:$I$4,1))))</f>
        <v>-0.6</v>
      </c>
      <c r="Y26" s="8">
        <f>IF($A26&gt;=Παραδοχές!$I$4,INDEX(Παραδοχές!$C$35:$I$35,7),INDEX(Παραδοχές!$C$35:$I$35,MATCH($A26,Παραδοχές!$C$4:$I$4,1))+($A26-INDEX(Παραδοχές!$C$4:$I$4,MATCH($A26,Παραδοχές!$C$4:$I$4,1)))*(INDEX(Παραδοχές!$C$35:$I$35,MATCH($A26,Παραδοχές!$C$4:$I$4,1)+1)-INDEX(Παραδοχές!$C$35:$I$35,MATCH($A26,Παραδοχές!$C$4:$I$4,1)))/(INDEX(Παραδοχές!$C$4:$I$4,MATCH($A26,Παραδοχές!$C$4:$I$4,1)+1)-INDEX(Παραδοχές!$C$4:$I$4,MATCH($A26,Παραδοχές!$C$4:$I$4,1))))</f>
        <v>-0.45</v>
      </c>
      <c r="Z26" s="8">
        <f>IF($A26&gt;=Παραδοχές!$I$4,INDEX(Παραδοχές!$C$36:$I$36,7),INDEX(Παραδοχές!$C$36:$I$36,MATCH($A26,Παραδοχές!$C$4:$I$4,1))+($A26-INDEX(Παραδοχές!$C$4:$I$4,MATCH($A26,Παραδοχές!$C$4:$I$4,1)))*(INDEX(Παραδοχές!$C$36:$I$36,MATCH($A26,Παραδοχές!$C$4:$I$4,1)+1)-INDEX(Παραδοχές!$C$36:$I$36,MATCH($A26,Παραδοχές!$C$4:$I$4,1)))/(INDEX(Παραδοχές!$C$4:$I$4,MATCH($A26,Παραδοχές!$C$4:$I$4,1)+1)-INDEX(Παραδοχές!$C$4:$I$4,MATCH($A26,Παραδοχές!$C$4:$I$4,1))))</f>
        <v>-0.5</v>
      </c>
      <c r="AA26" s="8">
        <f>IF($A26&gt;=Παραδοχές!$I$4,INDEX(Παραδοχές!$C$37:$I$37,7),INDEX(Παραδοχές!$C$37:$I$37,MATCH($A26,Παραδοχές!$C$4:$I$4,1))+($A26-INDEX(Παραδοχές!$C$4:$I$4,MATCH($A26,Παραδοχές!$C$4:$I$4,1)))*(INDEX(Παραδοχές!$C$37:$I$37,MATCH($A26,Παραδοχές!$C$4:$I$4,1)+1)-INDEX(Παραδοχές!$C$37:$I$37,MATCH($A26,Παραδοχές!$C$4:$I$4,1)))/(INDEX(Παραδοχές!$C$4:$I$4,MATCH($A26,Παραδοχές!$C$4:$I$4,1)+1)-INDEX(Παραδοχές!$C$4:$I$4,MATCH($A26,Παραδοχές!$C$4:$I$4,1))))</f>
        <v>-0.4</v>
      </c>
      <c r="AB26" s="8">
        <f>IF($A26&gt;=Παραδοχές!$I$4,INDEX(Παραδοχές!$C$38:$I$38,7),INDEX(Παραδοχές!$C$38:$I$38,MATCH($A26,Παραδοχές!$C$4:$I$4,1))+($A26-INDEX(Παραδοχές!$C$4:$I$4,MATCH($A26,Παραδοχές!$C$4:$I$4,1)))*(INDEX(Παραδοχές!$C$38:$I$38,MATCH($A26,Παραδοχές!$C$4:$I$4,1)+1)-INDEX(Παραδοχές!$C$38:$I$38,MATCH($A26,Παραδοχές!$C$4:$I$4,1)))/(INDEX(Παραδοχές!$C$4:$I$4,MATCH($A26,Παραδοχές!$C$4:$I$4,1)+1)-INDEX(Παραδοχές!$C$4:$I$4,MATCH($A26,Παραδοχές!$C$4:$I$4,1))))</f>
        <v>-0.2</v>
      </c>
      <c r="AC26" s="8">
        <f>IF($A26&gt;=Παραδοχές!$I$4,INDEX(Παραδοχές!$C$39:$I$39,7),INDEX(Παραδοχές!$C$39:$I$39,MATCH($A26,Παραδοχές!$C$4:$I$4,1))+($A26-INDEX(Παραδοχές!$C$4:$I$4,MATCH($A26,Παραδοχές!$C$4:$I$4,1)))*(INDEX(Παραδοχές!$C$39:$I$39,MATCH($A26,Παραδοχές!$C$4:$I$4,1)+1)-INDEX(Παραδοχές!$C$39:$I$39,MATCH($A26,Παραδοχές!$C$4:$I$4,1)))/(INDEX(Παραδοχές!$C$4:$I$4,MATCH($A26,Παραδοχές!$C$4:$I$4,1)+1)-INDEX(Παραδοχές!$C$4:$I$4,MATCH($A26,Παραδοχές!$C$4:$I$4,1))))</f>
        <v>-0.15</v>
      </c>
      <c r="AD26" s="8">
        <f>IF($A26&gt;=Παραδοχές!$I$4,INDEX(Παραδοχές!$C$40:$I$40,7),INDEX(Παραδοχές!$C$40:$I$40,MATCH($A26,Παραδοχές!$C$4:$I$4,1))+($A26-INDEX(Παραδοχές!$C$4:$I$4,MATCH($A26,Παραδοχές!$C$4:$I$4,1)))*(INDEX(Παραδοχές!$C$40:$I$40,MATCH($A26,Παραδοχές!$C$4:$I$4,1)+1)-INDEX(Παραδοχές!$C$40:$I$40,MATCH($A26,Παραδοχές!$C$4:$I$4,1)))/(INDEX(Παραδοχές!$C$4:$I$4,MATCH($A26,Παραδοχές!$C$4:$I$4,1)+1)-INDEX(Παραδοχές!$C$4:$I$4,MATCH($A26,Παραδοχές!$C$4:$I$4,1))))</f>
        <v>-0.12</v>
      </c>
      <c r="AE26" s="8">
        <f>IF($A26&gt;=Παραδοχές!$I$4,INDEX(Παραδοχές!$C$41:$I$41,7),INDEX(Παραδοχές!$C$41:$I$41,MATCH($A26,Παραδοχές!$C$4:$I$4,1))+($A26-INDEX(Παραδοχές!$C$4:$I$4,MATCH($A26,Παραδοχές!$C$4:$I$4,1)))*(INDEX(Παραδοχές!$C$41:$I$41,MATCH($A26,Παραδοχές!$C$4:$I$4,1)+1)-INDEX(Παραδοχές!$C$41:$I$41,MATCH($A26,Παραδοχές!$C$4:$I$4,1)))/(INDEX(Παραδοχές!$C$4:$I$4,MATCH($A26,Παραδοχές!$C$4:$I$4,1)+1)-INDEX(Παραδοχές!$C$4:$I$4,MATCH($A26,Παραδοχές!$C$4:$I$4,1))))</f>
        <v>1.4</v>
      </c>
      <c r="AF26" s="8">
        <f>IF($A26&gt;=Παραδοχές!$I$4,INDEX(Παραδοχές!$C$42:$I$42,7),INDEX(Παραδοχές!$C$42:$I$42,MATCH($A26,Παραδοχές!$C$4:$I$4,1))+($A26-INDEX(Παραδοχές!$C$4:$I$4,MATCH($A26,Παραδοχές!$C$4:$I$4,1)))*(INDEX(Παραδοχές!$C$42:$I$42,MATCH($A26,Παραδοχές!$C$4:$I$4,1)+1)-INDEX(Παραδοχές!$C$42:$I$42,MATCH($A26,Παραδοχές!$C$4:$I$4,1)))/(INDEX(Παραδοχές!$C$4:$I$4,MATCH($A26,Παραδοχές!$C$4:$I$4,1)+1)-INDEX(Παραδοχές!$C$4:$I$4,MATCH($A26,Παραδοχές!$C$4:$I$4,1))))</f>
        <v>-0.9</v>
      </c>
    </row>
    <row r="27" spans="1:32" ht="15" customHeight="1" x14ac:dyDescent="0.25">
      <c r="A27" s="4">
        <v>2051</v>
      </c>
      <c r="B27" s="5">
        <f>IF($A27&gt;=Παραδοχές!$I$4,INDEX(Παραδοχές!$C$5:$I$5,7),INDEX(Παραδοχές!$C$5:$I$5,MATCH($A27,Παραδοχές!$C$4:$I$4,1))+($A27-INDEX(Παραδοχές!$C$4:$I$4,MATCH($A27,Παραδοχές!$C$4:$I$4,1)))*(INDEX(Παραδοχές!$C$5:$I$5,MATCH($A27,Παραδοχές!$C$4:$I$4,1)+1)-INDEX(Παραδοχές!$C$5:$I$5,MATCH($A27,Παραδοχές!$C$4:$I$4,1)))/(INDEX(Παραδοχές!$C$4:$I$4,MATCH($A27,Παραδοχές!$C$4:$I$4,1)+1)-INDEX(Παραδοχές!$C$4:$I$4,MATCH($A27,Παραδοχές!$C$4:$I$4,1))))</f>
        <v>0.83</v>
      </c>
      <c r="C27" s="5">
        <f>IF($A27&gt;=Παραδοχές!$I$4,INDEX(Παραδοχές!$C$6:$I$6,7),INDEX(Παραδοχές!$C$6:$I$6,MATCH($A27,Παραδοχές!$C$4:$I$4,1))+($A27-INDEX(Παραδοχές!$C$4:$I$4,MATCH($A27,Παραδοχές!$C$4:$I$4,1)))*(INDEX(Παραδοχές!$C$6:$I$6,MATCH($A27,Παραδοχές!$C$4:$I$4,1)+1)-INDEX(Παραδοχές!$C$6:$I$6,MATCH($A27,Παραδοχές!$C$4:$I$4,1)))/(INDEX(Παραδοχές!$C$4:$I$4,MATCH($A27,Παραδοχές!$C$4:$I$4,1)+1)-INDEX(Παραδοχές!$C$4:$I$4,MATCH($A27,Παραδοχές!$C$4:$I$4,1))))</f>
        <v>2</v>
      </c>
      <c r="D27" s="6">
        <f t="shared" si="5"/>
        <v>545.49811227104897</v>
      </c>
      <c r="E27" s="5">
        <f>CHOOSE(Παραδοχές!$C$15,IF($A27&gt;=Παραδοχές!$I$4,INDEX(Παραδοχές!$C$11:$I$11,7),INDEX(Παραδοχές!$C$11:$I$11,MATCH($A27,Παραδοχές!$C$4:$I$4,1))+($A27-INDEX(Παραδοχές!$C$4:$I$4,MATCH($A27,Παραδοχές!$C$4:$I$4,1)))*(INDEX(Παραδοχές!$C$11:$I$11,MATCH($A27,Παραδοχές!$C$4:$I$4,1)+1)-INDEX(Παραδοχές!$C$11:$I$11,MATCH($A27,Παραδοχές!$C$4:$I$4,1)))/(INDEX(Παραδοχές!$C$4:$I$4,MATCH($A27,Παραδοχές!$C$4:$I$4,1)+1)-INDEX(Παραδοχές!$C$4:$I$4,MATCH($A27,Παραδοχές!$C$4:$I$4,1)))),IF($A27&gt;=Παραδοχές!$I$4,INDEX(Παραδοχές!$C$12:$I$12,7),INDEX(Παραδοχές!$C$12:$I$12,MATCH($A27,Παραδοχές!$C$4:$I$4,1))+($A27-INDEX(Παραδοχές!$C$4:$I$4,MATCH($A27,Παραδοχές!$C$4:$I$4,1)))*(INDEX(Παραδοχές!$C$12:$I$12,MATCH($A27,Παραδοχές!$C$4:$I$4,1)+1)-INDEX(Παραδοχές!$C$12:$I$12,MATCH($A27,Παραδοχές!$C$4:$I$4,1)))/(INDEX(Παραδοχές!$C$4:$I$4,MATCH($A27,Παραδοχές!$C$4:$I$4,1)+1)-INDEX(Παραδοχές!$C$4:$I$4,MATCH($A27,Παραδοχές!$C$4:$I$4,1)))))</f>
        <v>13.27</v>
      </c>
      <c r="F27" s="5">
        <f>SUM(O27:S27)+Παραδοχές!$K$34*(X27+IF($A27&gt;=2027,Παραδοχές!$J$34,0))+Παραδοχές!$K$35*(Y27+IF($A27&gt;=2027,Παραδοχές!$J$35,0))+Παραδοχές!$K$36*(Z27+IF($A27&gt;=2027,Παραδοχές!$J$36,0))+Παραδοχές!$K$37*(AA27+IF($A27&gt;=2027,Παραδοχές!$J$37,0))+Παραδοχές!$K$38*(AB27+IF($A27&gt;=2027,Παραδοχές!$J$38,0))+Παραδοχές!$K$39*(AC27+IF($A27&gt;=2027,Παραδοχές!$J$39,0))+Παραδοχές!$K$40*(AD27+IF($A27&gt;=2027,Παραδοχές!$J$40,0))+Παραδοχές!$K$41*(AE27+IF($A27&gt;=2027,Παραδοχές!$J$41,0))+Παραδοχές!$K$42*(AF27+IF($A27&gt;=2027,Παραδοχές!$J$42,0))</f>
        <v>0</v>
      </c>
      <c r="G27" s="5">
        <f t="shared" si="0"/>
        <v>13.27</v>
      </c>
      <c r="H27" s="5">
        <f>CHOOSE(Παραδοχές!$C$15,IF($A27&gt;=Παραδοχές!$I$4,INDEX(Παραδοχές!$C$13:$I$13,7),INDEX(Παραδοχές!$C$13:$I$13,MATCH($A27,Παραδοχές!$C$4:$I$4,1))+($A27-INDEX(Παραδοχές!$C$4:$I$4,MATCH($A27,Παραδοχές!$C$4:$I$4,1)))*(INDEX(Παραδοχές!$C$13:$I$13,MATCH($A27,Παραδοχές!$C$4:$I$4,1)+1)-INDEX(Παραδοχές!$C$13:$I$13,MATCH($A27,Παραδοχές!$C$4:$I$4,1)))/(INDEX(Παραδοχές!$C$4:$I$4,MATCH($A27,Παραδοχές!$C$4:$I$4,1)+1)-INDEX(Παραδοχές!$C$4:$I$4,MATCH($A27,Παραδοχές!$C$4:$I$4,1)))),IF($A27&gt;=Παραδοχές!$I$4,INDEX(Παραδοχές!$C$14:$I$14,7),INDEX(Παραδοχές!$C$14:$I$14,MATCH($A27,Παραδοχές!$C$4:$I$4,1))+($A27-INDEX(Παραδοχές!$C$4:$I$4,MATCH($A27,Παραδοχές!$C$4:$I$4,1)))*(INDEX(Παραδοχές!$C$14:$I$14,MATCH($A27,Παραδοχές!$C$4:$I$4,1)+1)-INDEX(Παραδοχές!$C$14:$I$14,MATCH($A27,Παραδοχές!$C$4:$I$4,1)))/(INDEX(Παραδοχές!$C$4:$I$4,MATCH($A27,Παραδοχές!$C$4:$I$4,1)+1)-INDEX(Παραδοχές!$C$4:$I$4,MATCH($A27,Παραδοχές!$C$4:$I$4,1)))))</f>
        <v>6.81</v>
      </c>
      <c r="I27" s="5">
        <f t="shared" si="1"/>
        <v>6.46</v>
      </c>
      <c r="J27" s="10">
        <f t="shared" si="2"/>
        <v>35.239178052709697</v>
      </c>
      <c r="K27" s="10">
        <f t="shared" si="3"/>
        <v>72.387599498368104</v>
      </c>
      <c r="L27" s="10">
        <f t="shared" si="4"/>
        <v>37.1484214456584</v>
      </c>
      <c r="M27" s="10">
        <f>J27/POWER(1+Παραδοχές!$C$8,A27-2026)</f>
        <v>14.9113520973532</v>
      </c>
      <c r="N27" s="6">
        <f>SUM($M$2:M27)</f>
        <v>361.91399112117602</v>
      </c>
      <c r="O27" s="5">
        <f>Παραδοχές!$K$18*(IF($A27&gt;=Παραδοχές!$I$4,INDEX(Παραδοχές!$C$18:$I$18,7),INDEX(Παραδοχές!$C$18:$I$18,MATCH($A27,Παραδοχές!$C$4:$I$4,1))+($A27-INDEX(Παραδοχές!$C$4:$I$4,MATCH($A27,Παραδοχές!$C$4:$I$4,1)))*(INDEX(Παραδοχές!$C$18:$I$18,MATCH($A27,Παραδοχές!$C$4:$I$4,1)+1)-INDEX(Παραδοχές!$C$18:$I$18,MATCH($A27,Παραδοχές!$C$4:$I$4,1)))/(INDEX(Παραδοχές!$C$4:$I$4,MATCH($A27,Παραδοχές!$C$4:$I$4,1)+1)-INDEX(Παραδοχές!$C$4:$I$4,MATCH($A27,Παραδοχές!$C$4:$I$4,1)))))</f>
        <v>0</v>
      </c>
      <c r="P27" s="5">
        <f>Παραδοχές!$K$19*(IF($A27&gt;=Παραδοχές!$I$4,INDEX(Παραδοχές!$C$19:$I$19,7),INDEX(Παραδοχές!$C$19:$I$19,MATCH($A27,Παραδοχές!$C$4:$I$4,1))+($A27-INDEX(Παραδοχές!$C$4:$I$4,MATCH($A27,Παραδοχές!$C$4:$I$4,1)))*(INDEX(Παραδοχές!$C$19:$I$19,MATCH($A27,Παραδοχές!$C$4:$I$4,1)+1)-INDEX(Παραδοχές!$C$19:$I$19,MATCH($A27,Παραδοχές!$C$4:$I$4,1)))/(INDEX(Παραδοχές!$C$4:$I$4,MATCH($A27,Παραδοχές!$C$4:$I$4,1)+1)-INDEX(Παραδοχές!$C$4:$I$4,MATCH($A27,Παραδοχές!$C$4:$I$4,1)))))</f>
        <v>0</v>
      </c>
      <c r="Q27" s="5">
        <f>Παραδοχές!$K$20*(IF($A27&gt;=Παραδοχές!$I$4,INDEX(Παραδοχές!$C$20:$I$20,7),INDEX(Παραδοχές!$C$20:$I$20,MATCH($A27,Παραδοχές!$C$4:$I$4,1))+($A27-INDEX(Παραδοχές!$C$4:$I$4,MATCH($A27,Παραδοχές!$C$4:$I$4,1)))*(INDEX(Παραδοχές!$C$20:$I$20,MATCH($A27,Παραδοχές!$C$4:$I$4,1)+1)-INDEX(Παραδοχές!$C$20:$I$20,MATCH($A27,Παραδοχές!$C$4:$I$4,1)))/(INDEX(Παραδοχές!$C$4:$I$4,MATCH($A27,Παραδοχές!$C$4:$I$4,1)+1)-INDEX(Παραδοχές!$C$4:$I$4,MATCH($A27,Παραδοχές!$C$4:$I$4,1)))))</f>
        <v>0</v>
      </c>
      <c r="R27" s="5">
        <f>Παραδοχές!$K$21*(IF($A27&gt;=Παραδοχές!$I$4,INDEX(Παραδοχές!$C$21:$I$21,7),INDEX(Παραδοχές!$C$21:$I$21,MATCH($A27,Παραδοχές!$C$4:$I$4,1))+($A27-INDEX(Παραδοχές!$C$4:$I$4,MATCH($A27,Παραδοχές!$C$4:$I$4,1)))*(INDEX(Παραδοχές!$C$21:$I$21,MATCH($A27,Παραδοχές!$C$4:$I$4,1)+1)-INDEX(Παραδοχές!$C$21:$I$21,MATCH($A27,Παραδοχές!$C$4:$I$4,1)))/(INDEX(Παραδοχές!$C$4:$I$4,MATCH($A27,Παραδοχές!$C$4:$I$4,1)+1)-INDEX(Παραδοχές!$C$4:$I$4,MATCH($A27,Παραδοχές!$C$4:$I$4,1)))))</f>
        <v>0</v>
      </c>
      <c r="S27" s="5">
        <f>Παραδοχές!$K$22*(IF($A27&gt;=Παραδοχές!$I$4,INDEX(Παραδοχές!$C$22:$I$22,7),INDEX(Παραδοχές!$C$22:$I$22,MATCH($A27,Παραδοχές!$C$4:$I$4,1))+($A27-INDEX(Παραδοχές!$C$4:$I$4,MATCH($A27,Παραδοχές!$C$4:$I$4,1)))*(INDEX(Παραδοχές!$C$22:$I$22,MATCH($A27,Παραδοχές!$C$4:$I$4,1)+1)-INDEX(Παραδοχές!$C$22:$I$22,MATCH($A27,Παραδοχές!$C$4:$I$4,1)))/(INDEX(Παραδοχές!$C$4:$I$4,MATCH($A27,Παραδοχές!$C$4:$I$4,1)+1)-INDEX(Παραδοχές!$C$4:$I$4,MATCH($A27,Παραδοχές!$C$4:$I$4,1)))))</f>
        <v>0</v>
      </c>
      <c r="T27" s="6">
        <f>IF($A27&gt;=Παραδοχές!$I$4,INDEX(Παραδοχές!$C$26:$I$26,7),INDEX(Παραδοχές!$C$26:$I$26,MATCH($A27,Παραδοχές!$C$4:$I$4,1))+($A27-INDEX(Παραδοχές!$C$4:$I$4,MATCH($A27,Παραδοχές!$C$4:$I$4,1)))*(INDEX(Παραδοχές!$C$26:$I$26,MATCH($A27,Παραδοχές!$C$4:$I$4,1)+1)-INDEX(Παραδοχές!$C$26:$I$26,MATCH($A27,Παραδοχές!$C$4:$I$4,1)))/(INDEX(Παραδοχές!$C$4:$I$4,MATCH($A27,Παραδοχές!$C$4:$I$4,1)+1)-INDEX(Παραδοχές!$C$4:$I$4,MATCH($A27,Παραδοχές!$C$4:$I$4,1))))</f>
        <v>2937.3</v>
      </c>
      <c r="U27" s="6">
        <f>IF($A27&gt;=Παραδοχές!$I$4,INDEX(Παραδοχές!$C$27:$I$27,7),INDEX(Παραδοχές!$C$27:$I$27,MATCH($A27,Παραδοχές!$C$4:$I$4,1))+($A27-INDEX(Παραδοχές!$C$4:$I$4,MATCH($A27,Παραδοχές!$C$4:$I$4,1)))*(INDEX(Παραδοχές!$C$27:$I$27,MATCH($A27,Παραδοχές!$C$4:$I$4,1)+1)-INDEX(Παραδοχές!$C$27:$I$27,MATCH($A27,Παραδοχές!$C$4:$I$4,1)))/(INDEX(Παραδοχές!$C$4:$I$4,MATCH($A27,Παραδοχές!$C$4:$I$4,1)+1)-INDEX(Παραδοχές!$C$4:$I$4,MATCH($A27,Παραδοχές!$C$4:$I$4,1))))</f>
        <v>4032.6</v>
      </c>
      <c r="V27" s="12">
        <f>IF($A27&gt;=Παραδοχές!$I$4,INDEX(Παραδοχές!$C$28:$I$28,7),INDEX(Παραδοχές!$C$28:$I$28,MATCH($A27,Παραδοχές!$C$4:$I$4,1))+($A27-INDEX(Παραδοχές!$C$4:$I$4,MATCH($A27,Παραδοχές!$C$4:$I$4,1)))*(INDEX(Παραδοχές!$C$28:$I$28,MATCH($A27,Παραδοχές!$C$4:$I$4,1)+1)-INDEX(Παραδοχές!$C$28:$I$28,MATCH($A27,Παραδοχές!$C$4:$I$4,1)))/(INDEX(Παραδοχές!$C$4:$I$4,MATCH($A27,Παραδοχές!$C$4:$I$4,1)+1)-INDEX(Παραδοχές!$C$4:$I$4,MATCH($A27,Παραδοχές!$C$4:$I$4,1))))</f>
        <v>74.17</v>
      </c>
      <c r="W27" s="13">
        <f>1/POWER(1+Παραδοχές!$C$8,A27-2026)</f>
        <v>0.423146989269989</v>
      </c>
      <c r="X27" s="5">
        <f>IF($A27&gt;=Παραδοχές!$I$4,INDEX(Παραδοχές!$C$34:$I$34,7),INDEX(Παραδοχές!$C$34:$I$34,MATCH($A27,Παραδοχές!$C$4:$I$4,1))+($A27-INDEX(Παραδοχές!$C$4:$I$4,MATCH($A27,Παραδοχές!$C$4:$I$4,1)))*(INDEX(Παραδοχές!$C$34:$I$34,MATCH($A27,Παραδοχές!$C$4:$I$4,1)+1)-INDEX(Παραδοχές!$C$34:$I$34,MATCH($A27,Παραδοχές!$C$4:$I$4,1)))/(INDEX(Παραδοχές!$C$4:$I$4,MATCH($A27,Παραδοχές!$C$4:$I$4,1)+1)-INDEX(Παραδοχές!$C$4:$I$4,MATCH($A27,Παραδοχές!$C$4:$I$4,1))))</f>
        <v>-0.63</v>
      </c>
      <c r="Y27" s="5">
        <f>IF($A27&gt;=Παραδοχές!$I$4,INDEX(Παραδοχές!$C$35:$I$35,7),INDEX(Παραδοχές!$C$35:$I$35,MATCH($A27,Παραδοχές!$C$4:$I$4,1))+($A27-INDEX(Παραδοχές!$C$4:$I$4,MATCH($A27,Παραδοχές!$C$4:$I$4,1)))*(INDEX(Παραδοχές!$C$35:$I$35,MATCH($A27,Παραδοχές!$C$4:$I$4,1)+1)-INDEX(Παραδοχές!$C$35:$I$35,MATCH($A27,Παραδοχές!$C$4:$I$4,1)))/(INDEX(Παραδοχές!$C$4:$I$4,MATCH($A27,Παραδοχές!$C$4:$I$4,1)+1)-INDEX(Παραδοχές!$C$4:$I$4,MATCH($A27,Παραδοχές!$C$4:$I$4,1))))</f>
        <v>-0.45</v>
      </c>
      <c r="Z27" s="5">
        <f>IF($A27&gt;=Παραδοχές!$I$4,INDEX(Παραδοχές!$C$36:$I$36,7),INDEX(Παραδοχές!$C$36:$I$36,MATCH($A27,Παραδοχές!$C$4:$I$4,1))+($A27-INDEX(Παραδοχές!$C$4:$I$4,MATCH($A27,Παραδοχές!$C$4:$I$4,1)))*(INDEX(Παραδοχές!$C$36:$I$36,MATCH($A27,Παραδοχές!$C$4:$I$4,1)+1)-INDEX(Παραδοχές!$C$36:$I$36,MATCH($A27,Παραδοχές!$C$4:$I$4,1)))/(INDEX(Παραδοχές!$C$4:$I$4,MATCH($A27,Παραδοχές!$C$4:$I$4,1)+1)-INDEX(Παραδοχές!$C$4:$I$4,MATCH($A27,Παραδοχές!$C$4:$I$4,1))))</f>
        <v>-0.48</v>
      </c>
      <c r="AA27" s="5">
        <f>IF($A27&gt;=Παραδοχές!$I$4,INDEX(Παραδοχές!$C$37:$I$37,7),INDEX(Παραδοχές!$C$37:$I$37,MATCH($A27,Παραδοχές!$C$4:$I$4,1))+($A27-INDEX(Παραδοχές!$C$4:$I$4,MATCH($A27,Παραδοχές!$C$4:$I$4,1)))*(INDEX(Παραδοχές!$C$37:$I$37,MATCH($A27,Παραδοχές!$C$4:$I$4,1)+1)-INDEX(Παραδοχές!$C$37:$I$37,MATCH($A27,Παραδοχές!$C$4:$I$4,1)))/(INDEX(Παραδοχές!$C$4:$I$4,MATCH($A27,Παραδοχές!$C$4:$I$4,1)+1)-INDEX(Παραδοχές!$C$4:$I$4,MATCH($A27,Παραδοχές!$C$4:$I$4,1))))</f>
        <v>-0.42</v>
      </c>
      <c r="AB27" s="5">
        <f>IF($A27&gt;=Παραδοχές!$I$4,INDEX(Παραδοχές!$C$38:$I$38,7),INDEX(Παραδοχές!$C$38:$I$38,MATCH($A27,Παραδοχές!$C$4:$I$4,1))+($A27-INDEX(Παραδοχές!$C$4:$I$4,MATCH($A27,Παραδοχές!$C$4:$I$4,1)))*(INDEX(Παραδοχές!$C$38:$I$38,MATCH($A27,Παραδοχές!$C$4:$I$4,1)+1)-INDEX(Παραδοχές!$C$38:$I$38,MATCH($A27,Παραδοχές!$C$4:$I$4,1)))/(INDEX(Παραδοχές!$C$4:$I$4,MATCH($A27,Παραδοχές!$C$4:$I$4,1)+1)-INDEX(Παραδοχές!$C$4:$I$4,MATCH($A27,Παραδοχές!$C$4:$I$4,1))))</f>
        <v>-0.2</v>
      </c>
      <c r="AC27" s="5">
        <f>IF($A27&gt;=Παραδοχές!$I$4,INDEX(Παραδοχές!$C$39:$I$39,7),INDEX(Παραδοχές!$C$39:$I$39,MATCH($A27,Παραδοχές!$C$4:$I$4,1))+($A27-INDEX(Παραδοχές!$C$4:$I$4,MATCH($A27,Παραδοχές!$C$4:$I$4,1)))*(INDEX(Παραδοχές!$C$39:$I$39,MATCH($A27,Παραδοχές!$C$4:$I$4,1)+1)-INDEX(Παραδοχές!$C$39:$I$39,MATCH($A27,Παραδοχές!$C$4:$I$4,1)))/(INDEX(Παραδοχές!$C$4:$I$4,MATCH($A27,Παραδοχές!$C$4:$I$4,1)+1)-INDEX(Παραδοχές!$C$4:$I$4,MATCH($A27,Παραδοχές!$C$4:$I$4,1))))</f>
        <v>-0.15</v>
      </c>
      <c r="AD27" s="5">
        <f>IF($A27&gt;=Παραδοχές!$I$4,INDEX(Παραδοχές!$C$40:$I$40,7),INDEX(Παραδοχές!$C$40:$I$40,MATCH($A27,Παραδοχές!$C$4:$I$4,1))+($A27-INDEX(Παραδοχές!$C$4:$I$4,MATCH($A27,Παραδοχές!$C$4:$I$4,1)))*(INDEX(Παραδοχές!$C$40:$I$40,MATCH($A27,Παραδοχές!$C$4:$I$4,1)+1)-INDEX(Παραδοχές!$C$40:$I$40,MATCH($A27,Παραδοχές!$C$4:$I$4,1)))/(INDEX(Παραδοχές!$C$4:$I$4,MATCH($A27,Παραδοχές!$C$4:$I$4,1)+1)-INDEX(Παραδοχές!$C$4:$I$4,MATCH($A27,Παραδοχές!$C$4:$I$4,1))))</f>
        <v>-0.12</v>
      </c>
      <c r="AE27" s="5">
        <f>IF($A27&gt;=Παραδοχές!$I$4,INDEX(Παραδοχές!$C$41:$I$41,7),INDEX(Παραδοχές!$C$41:$I$41,MATCH($A27,Παραδοχές!$C$4:$I$4,1))+($A27-INDEX(Παραδοχές!$C$4:$I$4,MATCH($A27,Παραδοχές!$C$4:$I$4,1)))*(INDEX(Παραδοχές!$C$41:$I$41,MATCH($A27,Παραδοχές!$C$4:$I$4,1)+1)-INDEX(Παραδοχές!$C$41:$I$41,MATCH($A27,Παραδοχές!$C$4:$I$4,1)))/(INDEX(Παραδοχές!$C$4:$I$4,MATCH($A27,Παραδοχές!$C$4:$I$4,1)+1)-INDEX(Παραδοχές!$C$4:$I$4,MATCH($A27,Παραδοχές!$C$4:$I$4,1))))</f>
        <v>1.51</v>
      </c>
      <c r="AF27" s="5">
        <f>IF($A27&gt;=Παραδοχές!$I$4,INDEX(Παραδοχές!$C$42:$I$42,7),INDEX(Παραδοχές!$C$42:$I$42,MATCH($A27,Παραδοχές!$C$4:$I$4,1))+($A27-INDEX(Παραδοχές!$C$4:$I$4,MATCH($A27,Παραδοχές!$C$4:$I$4,1)))*(INDEX(Παραδοχές!$C$42:$I$42,MATCH($A27,Παραδοχές!$C$4:$I$4,1)+1)-INDEX(Παραδοχές!$C$42:$I$42,MATCH($A27,Παραδοχές!$C$4:$I$4,1)))/(INDEX(Παραδοχές!$C$4:$I$4,MATCH($A27,Παραδοχές!$C$4:$I$4,1)+1)-INDEX(Παραδοχές!$C$4:$I$4,MATCH($A27,Παραδοχές!$C$4:$I$4,1))))</f>
        <v>-0.91</v>
      </c>
    </row>
    <row r="28" spans="1:32" ht="15" customHeight="1" x14ac:dyDescent="0.25">
      <c r="A28" s="4">
        <v>2052</v>
      </c>
      <c r="B28" s="5">
        <f>IF($A28&gt;=Παραδοχές!$I$4,INDEX(Παραδοχές!$C$5:$I$5,7),INDEX(Παραδοχές!$C$5:$I$5,MATCH($A28,Παραδοχές!$C$4:$I$4,1))+($A28-INDEX(Παραδοχές!$C$4:$I$4,MATCH($A28,Παραδοχές!$C$4:$I$4,1)))*(INDEX(Παραδοχές!$C$5:$I$5,MATCH($A28,Παραδοχές!$C$4:$I$4,1)+1)-INDEX(Παραδοχές!$C$5:$I$5,MATCH($A28,Παραδοχές!$C$4:$I$4,1)))/(INDEX(Παραδοχές!$C$4:$I$4,MATCH($A28,Παραδοχές!$C$4:$I$4,1)+1)-INDEX(Παραδοχές!$C$4:$I$4,MATCH($A28,Παραδοχές!$C$4:$I$4,1))))</f>
        <v>0.86</v>
      </c>
      <c r="C28" s="5">
        <f>IF($A28&gt;=Παραδοχές!$I$4,INDEX(Παραδοχές!$C$6:$I$6,7),INDEX(Παραδοχές!$C$6:$I$6,MATCH($A28,Παραδοχές!$C$4:$I$4,1))+($A28-INDEX(Παραδοχές!$C$4:$I$4,MATCH($A28,Παραδοχές!$C$4:$I$4,1)))*(INDEX(Παραδοχές!$C$6:$I$6,MATCH($A28,Παραδοχές!$C$4:$I$4,1)+1)-INDEX(Παραδοχές!$C$6:$I$6,MATCH($A28,Παραδοχές!$C$4:$I$4,1)))/(INDEX(Παραδοχές!$C$4:$I$4,MATCH($A28,Παραδοχές!$C$4:$I$4,1)+1)-INDEX(Παραδοχές!$C$4:$I$4,MATCH($A28,Παραδοχές!$C$4:$I$4,1))))</f>
        <v>2</v>
      </c>
      <c r="D28" s="6">
        <f t="shared" si="5"/>
        <v>561.09935828200105</v>
      </c>
      <c r="E28" s="5">
        <f>CHOOSE(Παραδοχές!$C$15,IF($A28&gt;=Παραδοχές!$I$4,INDEX(Παραδοχές!$C$11:$I$11,7),INDEX(Παραδοχές!$C$11:$I$11,MATCH($A28,Παραδοχές!$C$4:$I$4,1))+($A28-INDEX(Παραδοχές!$C$4:$I$4,MATCH($A28,Παραδοχές!$C$4:$I$4,1)))*(INDEX(Παραδοχές!$C$11:$I$11,MATCH($A28,Παραδοχές!$C$4:$I$4,1)+1)-INDEX(Παραδοχές!$C$11:$I$11,MATCH($A28,Παραδοχές!$C$4:$I$4,1)))/(INDEX(Παραδοχές!$C$4:$I$4,MATCH($A28,Παραδοχές!$C$4:$I$4,1)+1)-INDEX(Παραδοχές!$C$4:$I$4,MATCH($A28,Παραδοχές!$C$4:$I$4,1)))),IF($A28&gt;=Παραδοχές!$I$4,INDEX(Παραδοχές!$C$12:$I$12,7),INDEX(Παραδοχές!$C$12:$I$12,MATCH($A28,Παραδοχές!$C$4:$I$4,1))+($A28-INDEX(Παραδοχές!$C$4:$I$4,MATCH($A28,Παραδοχές!$C$4:$I$4,1)))*(INDEX(Παραδοχές!$C$12:$I$12,MATCH($A28,Παραδοχές!$C$4:$I$4,1)+1)-INDEX(Παραδοχές!$C$12:$I$12,MATCH($A28,Παραδοχές!$C$4:$I$4,1)))/(INDEX(Παραδοχές!$C$4:$I$4,MATCH($A28,Παραδοχές!$C$4:$I$4,1)+1)-INDEX(Παραδοχές!$C$4:$I$4,MATCH($A28,Παραδοχές!$C$4:$I$4,1)))))</f>
        <v>13.14</v>
      </c>
      <c r="F28" s="5">
        <f>SUM(O28:S28)+Παραδοχές!$K$34*(X28+IF($A28&gt;=2027,Παραδοχές!$J$34,0))+Παραδοχές!$K$35*(Y28+IF($A28&gt;=2027,Παραδοχές!$J$35,0))+Παραδοχές!$K$36*(Z28+IF($A28&gt;=2027,Παραδοχές!$J$36,0))+Παραδοχές!$K$37*(AA28+IF($A28&gt;=2027,Παραδοχές!$J$37,0))+Παραδοχές!$K$38*(AB28+IF($A28&gt;=2027,Παραδοχές!$J$38,0))+Παραδοχές!$K$39*(AC28+IF($A28&gt;=2027,Παραδοχές!$J$39,0))+Παραδοχές!$K$40*(AD28+IF($A28&gt;=2027,Παραδοχές!$J$40,0))+Παραδοχές!$K$41*(AE28+IF($A28&gt;=2027,Παραδοχές!$J$41,0))+Παραδοχές!$K$42*(AF28+IF($A28&gt;=2027,Παραδοχές!$J$42,0))</f>
        <v>0</v>
      </c>
      <c r="G28" s="5">
        <f t="shared" si="0"/>
        <v>13.14</v>
      </c>
      <c r="H28" s="5">
        <f>CHOOSE(Παραδοχές!$C$15,IF($A28&gt;=Παραδοχές!$I$4,INDEX(Παραδοχές!$C$13:$I$13,7),INDEX(Παραδοχές!$C$13:$I$13,MATCH($A28,Παραδοχές!$C$4:$I$4,1))+($A28-INDEX(Παραδοχές!$C$4:$I$4,MATCH($A28,Παραδοχές!$C$4:$I$4,1)))*(INDEX(Παραδοχές!$C$13:$I$13,MATCH($A28,Παραδοχές!$C$4:$I$4,1)+1)-INDEX(Παραδοχές!$C$13:$I$13,MATCH($A28,Παραδοχές!$C$4:$I$4,1)))/(INDEX(Παραδοχές!$C$4:$I$4,MATCH($A28,Παραδοχές!$C$4:$I$4,1)+1)-INDEX(Παραδοχές!$C$4:$I$4,MATCH($A28,Παραδοχές!$C$4:$I$4,1)))),IF($A28&gt;=Παραδοχές!$I$4,INDEX(Παραδοχές!$C$14:$I$14,7),INDEX(Παραδοχές!$C$14:$I$14,MATCH($A28,Παραδοχές!$C$4:$I$4,1))+($A28-INDEX(Παραδοχές!$C$4:$I$4,MATCH($A28,Παραδοχές!$C$4:$I$4,1)))*(INDEX(Παραδοχές!$C$14:$I$14,MATCH($A28,Παραδοχές!$C$4:$I$4,1)+1)-INDEX(Παραδοχές!$C$14:$I$14,MATCH($A28,Παραδοχές!$C$4:$I$4,1)))/(INDEX(Παραδοχές!$C$4:$I$4,MATCH($A28,Παραδοχές!$C$4:$I$4,1)+1)-INDEX(Παραδοχές!$C$4:$I$4,MATCH($A28,Παραδοχές!$C$4:$I$4,1)))))</f>
        <v>6.77</v>
      </c>
      <c r="I28" s="5">
        <f t="shared" si="1"/>
        <v>6.37</v>
      </c>
      <c r="J28" s="10">
        <f t="shared" si="2"/>
        <v>35.742029122563402</v>
      </c>
      <c r="K28" s="10">
        <f t="shared" si="3"/>
        <v>73.728455678254903</v>
      </c>
      <c r="L28" s="10">
        <f t="shared" si="4"/>
        <v>37.986426555691402</v>
      </c>
      <c r="M28" s="10">
        <f>J28/POWER(1+Παραδοχές!$C$8,A28-2026)</f>
        <v>14.612687935858</v>
      </c>
      <c r="N28" s="6">
        <f>SUM($M$2:M28)</f>
        <v>376.52667905703402</v>
      </c>
      <c r="O28" s="5">
        <f>Παραδοχές!$K$18*(IF($A28&gt;=Παραδοχές!$I$4,INDEX(Παραδοχές!$C$18:$I$18,7),INDEX(Παραδοχές!$C$18:$I$18,MATCH($A28,Παραδοχές!$C$4:$I$4,1))+($A28-INDEX(Παραδοχές!$C$4:$I$4,MATCH($A28,Παραδοχές!$C$4:$I$4,1)))*(INDEX(Παραδοχές!$C$18:$I$18,MATCH($A28,Παραδοχές!$C$4:$I$4,1)+1)-INDEX(Παραδοχές!$C$18:$I$18,MATCH($A28,Παραδοχές!$C$4:$I$4,1)))/(INDEX(Παραδοχές!$C$4:$I$4,MATCH($A28,Παραδοχές!$C$4:$I$4,1)+1)-INDEX(Παραδοχές!$C$4:$I$4,MATCH($A28,Παραδοχές!$C$4:$I$4,1)))))</f>
        <v>0</v>
      </c>
      <c r="P28" s="5">
        <f>Παραδοχές!$K$19*(IF($A28&gt;=Παραδοχές!$I$4,INDEX(Παραδοχές!$C$19:$I$19,7),INDEX(Παραδοχές!$C$19:$I$19,MATCH($A28,Παραδοχές!$C$4:$I$4,1))+($A28-INDEX(Παραδοχές!$C$4:$I$4,MATCH($A28,Παραδοχές!$C$4:$I$4,1)))*(INDEX(Παραδοχές!$C$19:$I$19,MATCH($A28,Παραδοχές!$C$4:$I$4,1)+1)-INDEX(Παραδοχές!$C$19:$I$19,MATCH($A28,Παραδοχές!$C$4:$I$4,1)))/(INDEX(Παραδοχές!$C$4:$I$4,MATCH($A28,Παραδοχές!$C$4:$I$4,1)+1)-INDEX(Παραδοχές!$C$4:$I$4,MATCH($A28,Παραδοχές!$C$4:$I$4,1)))))</f>
        <v>0</v>
      </c>
      <c r="Q28" s="5">
        <f>Παραδοχές!$K$20*(IF($A28&gt;=Παραδοχές!$I$4,INDEX(Παραδοχές!$C$20:$I$20,7),INDEX(Παραδοχές!$C$20:$I$20,MATCH($A28,Παραδοχές!$C$4:$I$4,1))+($A28-INDEX(Παραδοχές!$C$4:$I$4,MATCH($A28,Παραδοχές!$C$4:$I$4,1)))*(INDEX(Παραδοχές!$C$20:$I$20,MATCH($A28,Παραδοχές!$C$4:$I$4,1)+1)-INDEX(Παραδοχές!$C$20:$I$20,MATCH($A28,Παραδοχές!$C$4:$I$4,1)))/(INDEX(Παραδοχές!$C$4:$I$4,MATCH($A28,Παραδοχές!$C$4:$I$4,1)+1)-INDEX(Παραδοχές!$C$4:$I$4,MATCH($A28,Παραδοχές!$C$4:$I$4,1)))))</f>
        <v>0</v>
      </c>
      <c r="R28" s="5">
        <f>Παραδοχές!$K$21*(IF($A28&gt;=Παραδοχές!$I$4,INDEX(Παραδοχές!$C$21:$I$21,7),INDEX(Παραδοχές!$C$21:$I$21,MATCH($A28,Παραδοχές!$C$4:$I$4,1))+($A28-INDEX(Παραδοχές!$C$4:$I$4,MATCH($A28,Παραδοχές!$C$4:$I$4,1)))*(INDEX(Παραδοχές!$C$21:$I$21,MATCH($A28,Παραδοχές!$C$4:$I$4,1)+1)-INDEX(Παραδοχές!$C$21:$I$21,MATCH($A28,Παραδοχές!$C$4:$I$4,1)))/(INDEX(Παραδοχές!$C$4:$I$4,MATCH($A28,Παραδοχές!$C$4:$I$4,1)+1)-INDEX(Παραδοχές!$C$4:$I$4,MATCH($A28,Παραδοχές!$C$4:$I$4,1)))))</f>
        <v>0</v>
      </c>
      <c r="S28" s="5">
        <f>Παραδοχές!$K$22*(IF($A28&gt;=Παραδοχές!$I$4,INDEX(Παραδοχές!$C$22:$I$22,7),INDEX(Παραδοχές!$C$22:$I$22,MATCH($A28,Παραδοχές!$C$4:$I$4,1))+($A28-INDEX(Παραδοχές!$C$4:$I$4,MATCH($A28,Παραδοχές!$C$4:$I$4,1)))*(INDEX(Παραδοχές!$C$22:$I$22,MATCH($A28,Παραδοχές!$C$4:$I$4,1)+1)-INDEX(Παραδοχές!$C$22:$I$22,MATCH($A28,Παραδοχές!$C$4:$I$4,1)))/(INDEX(Παραδοχές!$C$4:$I$4,MATCH($A28,Παραδοχές!$C$4:$I$4,1)+1)-INDEX(Παραδοχές!$C$4:$I$4,MATCH($A28,Παραδοχές!$C$4:$I$4,1)))))</f>
        <v>0</v>
      </c>
      <c r="T28" s="6">
        <f>IF($A28&gt;=Παραδοχές!$I$4,INDEX(Παραδοχές!$C$26:$I$26,7),INDEX(Παραδοχές!$C$26:$I$26,MATCH($A28,Παραδοχές!$C$4:$I$4,1))+($A28-INDEX(Παραδοχές!$C$4:$I$4,MATCH($A28,Παραδοχές!$C$4:$I$4,1)))*(INDEX(Παραδοχές!$C$26:$I$26,MATCH($A28,Παραδοχές!$C$4:$I$4,1)+1)-INDEX(Παραδοχές!$C$26:$I$26,MATCH($A28,Παραδοχές!$C$4:$I$4,1)))/(INDEX(Παραδοχές!$C$4:$I$4,MATCH($A28,Παραδοχές!$C$4:$I$4,1)+1)-INDEX(Παραδοχές!$C$4:$I$4,MATCH($A28,Παραδοχές!$C$4:$I$4,1))))</f>
        <v>2915.6</v>
      </c>
      <c r="U28" s="6">
        <f>IF($A28&gt;=Παραδοχές!$I$4,INDEX(Παραδοχές!$C$27:$I$27,7),INDEX(Παραδοχές!$C$27:$I$27,MATCH($A28,Παραδοχές!$C$4:$I$4,1))+($A28-INDEX(Παραδοχές!$C$4:$I$4,MATCH($A28,Παραδοχές!$C$4:$I$4,1)))*(INDEX(Παραδοχές!$C$27:$I$27,MATCH($A28,Παραδοχές!$C$4:$I$4,1)+1)-INDEX(Παραδοχές!$C$27:$I$27,MATCH($A28,Παραδοχές!$C$4:$I$4,1)))/(INDEX(Παραδοχές!$C$4:$I$4,MATCH($A28,Παραδοχές!$C$4:$I$4,1)+1)-INDEX(Παραδοχές!$C$4:$I$4,MATCH($A28,Παραδοχές!$C$4:$I$4,1))))</f>
        <v>4009.2</v>
      </c>
      <c r="V28" s="12">
        <f>IF($A28&gt;=Παραδοχές!$I$4,INDEX(Παραδοχές!$C$28:$I$28,7),INDEX(Παραδοχές!$C$28:$I$28,MATCH($A28,Παραδοχές!$C$4:$I$4,1))+($A28-INDEX(Παραδοχές!$C$4:$I$4,MATCH($A28,Παραδοχές!$C$4:$I$4,1)))*(INDEX(Παραδοχές!$C$28:$I$28,MATCH($A28,Παραδοχές!$C$4:$I$4,1)+1)-INDEX(Παραδοχές!$C$28:$I$28,MATCH($A28,Παραδοχές!$C$4:$I$4,1)))/(INDEX(Παραδοχές!$C$4:$I$4,MATCH($A28,Παραδοχές!$C$4:$I$4,1)+1)-INDEX(Παραδοχές!$C$4:$I$4,MATCH($A28,Παραδοχές!$C$4:$I$4,1))))</f>
        <v>73.94</v>
      </c>
      <c r="W28" s="13">
        <f>1/POWER(1+Παραδοχές!$C$8,A28-2026)</f>
        <v>0.40883767079226002</v>
      </c>
      <c r="X28" s="5">
        <f>IF($A28&gt;=Παραδοχές!$I$4,INDEX(Παραδοχές!$C$34:$I$34,7),INDEX(Παραδοχές!$C$34:$I$34,MATCH($A28,Παραδοχές!$C$4:$I$4,1))+($A28-INDEX(Παραδοχές!$C$4:$I$4,MATCH($A28,Παραδοχές!$C$4:$I$4,1)))*(INDEX(Παραδοχές!$C$34:$I$34,MATCH($A28,Παραδοχές!$C$4:$I$4,1)+1)-INDEX(Παραδοχές!$C$34:$I$34,MATCH($A28,Παραδοχές!$C$4:$I$4,1)))/(INDEX(Παραδοχές!$C$4:$I$4,MATCH($A28,Παραδοχές!$C$4:$I$4,1)+1)-INDEX(Παραδοχές!$C$4:$I$4,MATCH($A28,Παραδοχές!$C$4:$I$4,1))))</f>
        <v>-0.66</v>
      </c>
      <c r="Y28" s="5">
        <f>IF($A28&gt;=Παραδοχές!$I$4,INDEX(Παραδοχές!$C$35:$I$35,7),INDEX(Παραδοχές!$C$35:$I$35,MATCH($A28,Παραδοχές!$C$4:$I$4,1))+($A28-INDEX(Παραδοχές!$C$4:$I$4,MATCH($A28,Παραδοχές!$C$4:$I$4,1)))*(INDEX(Παραδοχές!$C$35:$I$35,MATCH($A28,Παραδοχές!$C$4:$I$4,1)+1)-INDEX(Παραδοχές!$C$35:$I$35,MATCH($A28,Παραδοχές!$C$4:$I$4,1)))/(INDEX(Παραδοχές!$C$4:$I$4,MATCH($A28,Παραδοχές!$C$4:$I$4,1)+1)-INDEX(Παραδοχές!$C$4:$I$4,MATCH($A28,Παραδοχές!$C$4:$I$4,1))))</f>
        <v>-0.45</v>
      </c>
      <c r="Z28" s="5">
        <f>IF($A28&gt;=Παραδοχές!$I$4,INDEX(Παραδοχές!$C$36:$I$36,7),INDEX(Παραδοχές!$C$36:$I$36,MATCH($A28,Παραδοχές!$C$4:$I$4,1))+($A28-INDEX(Παραδοχές!$C$4:$I$4,MATCH($A28,Παραδοχές!$C$4:$I$4,1)))*(INDEX(Παραδοχές!$C$36:$I$36,MATCH($A28,Παραδοχές!$C$4:$I$4,1)+1)-INDEX(Παραδοχές!$C$36:$I$36,MATCH($A28,Παραδοχές!$C$4:$I$4,1)))/(INDEX(Παραδοχές!$C$4:$I$4,MATCH($A28,Παραδοχές!$C$4:$I$4,1)+1)-INDEX(Παραδοχές!$C$4:$I$4,MATCH($A28,Παραδοχές!$C$4:$I$4,1))))</f>
        <v>-0.46</v>
      </c>
      <c r="AA28" s="5">
        <f>IF($A28&gt;=Παραδοχές!$I$4,INDEX(Παραδοχές!$C$37:$I$37,7),INDEX(Παραδοχές!$C$37:$I$37,MATCH($A28,Παραδοχές!$C$4:$I$4,1))+($A28-INDEX(Παραδοχές!$C$4:$I$4,MATCH($A28,Παραδοχές!$C$4:$I$4,1)))*(INDEX(Παραδοχές!$C$37:$I$37,MATCH($A28,Παραδοχές!$C$4:$I$4,1)+1)-INDEX(Παραδοχές!$C$37:$I$37,MATCH($A28,Παραδοχές!$C$4:$I$4,1)))/(INDEX(Παραδοχές!$C$4:$I$4,MATCH($A28,Παραδοχές!$C$4:$I$4,1)+1)-INDEX(Παραδοχές!$C$4:$I$4,MATCH($A28,Παραδοχές!$C$4:$I$4,1))))</f>
        <v>-0.44</v>
      </c>
      <c r="AB28" s="5">
        <f>IF($A28&gt;=Παραδοχές!$I$4,INDEX(Παραδοχές!$C$38:$I$38,7),INDEX(Παραδοχές!$C$38:$I$38,MATCH($A28,Παραδοχές!$C$4:$I$4,1))+($A28-INDEX(Παραδοχές!$C$4:$I$4,MATCH($A28,Παραδοχές!$C$4:$I$4,1)))*(INDEX(Παραδοχές!$C$38:$I$38,MATCH($A28,Παραδοχές!$C$4:$I$4,1)+1)-INDEX(Παραδοχές!$C$38:$I$38,MATCH($A28,Παραδοχές!$C$4:$I$4,1)))/(INDEX(Παραδοχές!$C$4:$I$4,MATCH($A28,Παραδοχές!$C$4:$I$4,1)+1)-INDEX(Παραδοχές!$C$4:$I$4,MATCH($A28,Παραδοχές!$C$4:$I$4,1))))</f>
        <v>-0.2</v>
      </c>
      <c r="AC28" s="5">
        <f>IF($A28&gt;=Παραδοχές!$I$4,INDEX(Παραδοχές!$C$39:$I$39,7),INDEX(Παραδοχές!$C$39:$I$39,MATCH($A28,Παραδοχές!$C$4:$I$4,1))+($A28-INDEX(Παραδοχές!$C$4:$I$4,MATCH($A28,Παραδοχές!$C$4:$I$4,1)))*(INDEX(Παραδοχές!$C$39:$I$39,MATCH($A28,Παραδοχές!$C$4:$I$4,1)+1)-INDEX(Παραδοχές!$C$39:$I$39,MATCH($A28,Παραδοχές!$C$4:$I$4,1)))/(INDEX(Παραδοχές!$C$4:$I$4,MATCH($A28,Παραδοχές!$C$4:$I$4,1)+1)-INDEX(Παραδοχές!$C$4:$I$4,MATCH($A28,Παραδοχές!$C$4:$I$4,1))))</f>
        <v>-0.15</v>
      </c>
      <c r="AD28" s="5">
        <f>IF($A28&gt;=Παραδοχές!$I$4,INDEX(Παραδοχές!$C$40:$I$40,7),INDEX(Παραδοχές!$C$40:$I$40,MATCH($A28,Παραδοχές!$C$4:$I$4,1))+($A28-INDEX(Παραδοχές!$C$4:$I$4,MATCH($A28,Παραδοχές!$C$4:$I$4,1)))*(INDEX(Παραδοχές!$C$40:$I$40,MATCH($A28,Παραδοχές!$C$4:$I$4,1)+1)-INDEX(Παραδοχές!$C$40:$I$40,MATCH($A28,Παραδοχές!$C$4:$I$4,1)))/(INDEX(Παραδοχές!$C$4:$I$4,MATCH($A28,Παραδοχές!$C$4:$I$4,1)+1)-INDEX(Παραδοχές!$C$4:$I$4,MATCH($A28,Παραδοχές!$C$4:$I$4,1))))</f>
        <v>-0.12</v>
      </c>
      <c r="AE28" s="5">
        <f>IF($A28&gt;=Παραδοχές!$I$4,INDEX(Παραδοχές!$C$41:$I$41,7),INDEX(Παραδοχές!$C$41:$I$41,MATCH($A28,Παραδοχές!$C$4:$I$4,1))+($A28-INDEX(Παραδοχές!$C$4:$I$4,MATCH($A28,Παραδοχές!$C$4:$I$4,1)))*(INDEX(Παραδοχές!$C$41:$I$41,MATCH($A28,Παραδοχές!$C$4:$I$4,1)+1)-INDEX(Παραδοχές!$C$41:$I$41,MATCH($A28,Παραδοχές!$C$4:$I$4,1)))/(INDEX(Παραδοχές!$C$4:$I$4,MATCH($A28,Παραδοχές!$C$4:$I$4,1)+1)-INDEX(Παραδοχές!$C$4:$I$4,MATCH($A28,Παραδοχές!$C$4:$I$4,1))))</f>
        <v>1.62</v>
      </c>
      <c r="AF28" s="5">
        <f>IF($A28&gt;=Παραδοχές!$I$4,INDEX(Παραδοχές!$C$42:$I$42,7),INDEX(Παραδοχές!$C$42:$I$42,MATCH($A28,Παραδοχές!$C$4:$I$4,1))+($A28-INDEX(Παραδοχές!$C$4:$I$4,MATCH($A28,Παραδοχές!$C$4:$I$4,1)))*(INDEX(Παραδοχές!$C$42:$I$42,MATCH($A28,Παραδοχές!$C$4:$I$4,1)+1)-INDEX(Παραδοχές!$C$42:$I$42,MATCH($A28,Παραδοχές!$C$4:$I$4,1)))/(INDEX(Παραδοχές!$C$4:$I$4,MATCH($A28,Παραδοχές!$C$4:$I$4,1)+1)-INDEX(Παραδοχές!$C$4:$I$4,MATCH($A28,Παραδοχές!$C$4:$I$4,1))))</f>
        <v>-0.92</v>
      </c>
    </row>
    <row r="29" spans="1:32" ht="15" customHeight="1" x14ac:dyDescent="0.25">
      <c r="A29" s="4">
        <v>2053</v>
      </c>
      <c r="B29" s="5">
        <f>IF($A29&gt;=Παραδοχές!$I$4,INDEX(Παραδοχές!$C$5:$I$5,7),INDEX(Παραδοχές!$C$5:$I$5,MATCH($A29,Παραδοχές!$C$4:$I$4,1))+($A29-INDEX(Παραδοχές!$C$4:$I$4,MATCH($A29,Παραδοχές!$C$4:$I$4,1)))*(INDEX(Παραδοχές!$C$5:$I$5,MATCH($A29,Παραδοχές!$C$4:$I$4,1)+1)-INDEX(Παραδοχές!$C$5:$I$5,MATCH($A29,Παραδοχές!$C$4:$I$4,1)))/(INDEX(Παραδοχές!$C$4:$I$4,MATCH($A29,Παραδοχές!$C$4:$I$4,1)+1)-INDEX(Παραδοχές!$C$4:$I$4,MATCH($A29,Παραδοχές!$C$4:$I$4,1))))</f>
        <v>0.89</v>
      </c>
      <c r="C29" s="5">
        <f>IF($A29&gt;=Παραδοχές!$I$4,INDEX(Παραδοχές!$C$6:$I$6,7),INDEX(Παραδοχές!$C$6:$I$6,MATCH($A29,Παραδοχές!$C$4:$I$4,1))+($A29-INDEX(Παραδοχές!$C$4:$I$4,MATCH($A29,Παραδοχές!$C$4:$I$4,1)))*(INDEX(Παραδοχές!$C$6:$I$6,MATCH($A29,Παραδοχές!$C$4:$I$4,1)+1)-INDEX(Παραδοχές!$C$6:$I$6,MATCH($A29,Παραδοχές!$C$4:$I$4,1)))/(INDEX(Παραδοχές!$C$4:$I$4,MATCH($A29,Παραδοχές!$C$4:$I$4,1)+1)-INDEX(Παραδοχές!$C$4:$I$4,MATCH($A29,Παραδοχές!$C$4:$I$4,1))))</f>
        <v>2</v>
      </c>
      <c r="D29" s="6">
        <f t="shared" si="5"/>
        <v>577.31512973634995</v>
      </c>
      <c r="E29" s="5">
        <f>CHOOSE(Παραδοχές!$C$15,IF($A29&gt;=Παραδοχές!$I$4,INDEX(Παραδοχές!$C$11:$I$11,7),INDEX(Παραδοχές!$C$11:$I$11,MATCH($A29,Παραδοχές!$C$4:$I$4,1))+($A29-INDEX(Παραδοχές!$C$4:$I$4,MATCH($A29,Παραδοχές!$C$4:$I$4,1)))*(INDEX(Παραδοχές!$C$11:$I$11,MATCH($A29,Παραδοχές!$C$4:$I$4,1)+1)-INDEX(Παραδοχές!$C$11:$I$11,MATCH($A29,Παραδοχές!$C$4:$I$4,1)))/(INDEX(Παραδοχές!$C$4:$I$4,MATCH($A29,Παραδοχές!$C$4:$I$4,1)+1)-INDEX(Παραδοχές!$C$4:$I$4,MATCH($A29,Παραδοχές!$C$4:$I$4,1)))),IF($A29&gt;=Παραδοχές!$I$4,INDEX(Παραδοχές!$C$12:$I$12,7),INDEX(Παραδοχές!$C$12:$I$12,MATCH($A29,Παραδοχές!$C$4:$I$4,1))+($A29-INDEX(Παραδοχές!$C$4:$I$4,MATCH($A29,Παραδοχές!$C$4:$I$4,1)))*(INDEX(Παραδοχές!$C$12:$I$12,MATCH($A29,Παραδοχές!$C$4:$I$4,1)+1)-INDEX(Παραδοχές!$C$12:$I$12,MATCH($A29,Παραδοχές!$C$4:$I$4,1)))/(INDEX(Παραδοχές!$C$4:$I$4,MATCH($A29,Παραδοχές!$C$4:$I$4,1)+1)-INDEX(Παραδοχές!$C$4:$I$4,MATCH($A29,Παραδοχές!$C$4:$I$4,1)))))</f>
        <v>13.01</v>
      </c>
      <c r="F29" s="5">
        <f>SUM(O29:S29)+Παραδοχές!$K$34*(X29+IF($A29&gt;=2027,Παραδοχές!$J$34,0))+Παραδοχές!$K$35*(Y29+IF($A29&gt;=2027,Παραδοχές!$J$35,0))+Παραδοχές!$K$36*(Z29+IF($A29&gt;=2027,Παραδοχές!$J$36,0))+Παραδοχές!$K$37*(AA29+IF($A29&gt;=2027,Παραδοχές!$J$37,0))+Παραδοχές!$K$38*(AB29+IF($A29&gt;=2027,Παραδοχές!$J$38,0))+Παραδοχές!$K$39*(AC29+IF($A29&gt;=2027,Παραδοχές!$J$39,0))+Παραδοχές!$K$40*(AD29+IF($A29&gt;=2027,Παραδοχές!$J$40,0))+Παραδοχές!$K$41*(AE29+IF($A29&gt;=2027,Παραδοχές!$J$41,0))+Παραδοχές!$K$42*(AF29+IF($A29&gt;=2027,Παραδοχές!$J$42,0))</f>
        <v>0</v>
      </c>
      <c r="G29" s="5">
        <f t="shared" si="0"/>
        <v>13.01</v>
      </c>
      <c r="H29" s="5">
        <f>CHOOSE(Παραδοχές!$C$15,IF($A29&gt;=Παραδοχές!$I$4,INDEX(Παραδοχές!$C$13:$I$13,7),INDEX(Παραδοχές!$C$13:$I$13,MATCH($A29,Παραδοχές!$C$4:$I$4,1))+($A29-INDEX(Παραδοχές!$C$4:$I$4,MATCH($A29,Παραδοχές!$C$4:$I$4,1)))*(INDEX(Παραδοχές!$C$13:$I$13,MATCH($A29,Παραδοχές!$C$4:$I$4,1)+1)-INDEX(Παραδοχές!$C$13:$I$13,MATCH($A29,Παραδοχές!$C$4:$I$4,1)))/(INDEX(Παραδοχές!$C$4:$I$4,MATCH($A29,Παραδοχές!$C$4:$I$4,1)+1)-INDEX(Παραδοχές!$C$4:$I$4,MATCH($A29,Παραδοχές!$C$4:$I$4,1)))),IF($A29&gt;=Παραδοχές!$I$4,INDEX(Παραδοχές!$C$14:$I$14,7),INDEX(Παραδοχές!$C$14:$I$14,MATCH($A29,Παραδοχές!$C$4:$I$4,1))+($A29-INDEX(Παραδοχές!$C$4:$I$4,MATCH($A29,Παραδοχές!$C$4:$I$4,1)))*(INDEX(Παραδοχές!$C$14:$I$14,MATCH($A29,Παραδοχές!$C$4:$I$4,1)+1)-INDEX(Παραδοχές!$C$14:$I$14,MATCH($A29,Παραδοχές!$C$4:$I$4,1)))/(INDEX(Παραδοχές!$C$4:$I$4,MATCH($A29,Παραδοχές!$C$4:$I$4,1)+1)-INDEX(Παραδοχές!$C$4:$I$4,MATCH($A29,Παραδοχές!$C$4:$I$4,1)))))</f>
        <v>6.73</v>
      </c>
      <c r="I29" s="5">
        <f t="shared" si="1"/>
        <v>6.28</v>
      </c>
      <c r="J29" s="10">
        <f t="shared" si="2"/>
        <v>36.255390147442803</v>
      </c>
      <c r="K29" s="10">
        <f t="shared" si="3"/>
        <v>75.108698378699202</v>
      </c>
      <c r="L29" s="10">
        <f t="shared" si="4"/>
        <v>38.853308231256399</v>
      </c>
      <c r="M29" s="10">
        <f>J29/POWER(1+Παραδοχές!$C$8,A29-2026)</f>
        <v>14.3213229580146</v>
      </c>
      <c r="N29" s="6">
        <f>SUM($M$2:M29)</f>
        <v>390.848002015048</v>
      </c>
      <c r="O29" s="5">
        <f>Παραδοχές!$K$18*(IF($A29&gt;=Παραδοχές!$I$4,INDEX(Παραδοχές!$C$18:$I$18,7),INDEX(Παραδοχές!$C$18:$I$18,MATCH($A29,Παραδοχές!$C$4:$I$4,1))+($A29-INDEX(Παραδοχές!$C$4:$I$4,MATCH($A29,Παραδοχές!$C$4:$I$4,1)))*(INDEX(Παραδοχές!$C$18:$I$18,MATCH($A29,Παραδοχές!$C$4:$I$4,1)+1)-INDEX(Παραδοχές!$C$18:$I$18,MATCH($A29,Παραδοχές!$C$4:$I$4,1)))/(INDEX(Παραδοχές!$C$4:$I$4,MATCH($A29,Παραδοχές!$C$4:$I$4,1)+1)-INDEX(Παραδοχές!$C$4:$I$4,MATCH($A29,Παραδοχές!$C$4:$I$4,1)))))</f>
        <v>0</v>
      </c>
      <c r="P29" s="5">
        <f>Παραδοχές!$K$19*(IF($A29&gt;=Παραδοχές!$I$4,INDEX(Παραδοχές!$C$19:$I$19,7),INDEX(Παραδοχές!$C$19:$I$19,MATCH($A29,Παραδοχές!$C$4:$I$4,1))+($A29-INDEX(Παραδοχές!$C$4:$I$4,MATCH($A29,Παραδοχές!$C$4:$I$4,1)))*(INDEX(Παραδοχές!$C$19:$I$19,MATCH($A29,Παραδοχές!$C$4:$I$4,1)+1)-INDEX(Παραδοχές!$C$19:$I$19,MATCH($A29,Παραδοχές!$C$4:$I$4,1)))/(INDEX(Παραδοχές!$C$4:$I$4,MATCH($A29,Παραδοχές!$C$4:$I$4,1)+1)-INDEX(Παραδοχές!$C$4:$I$4,MATCH($A29,Παραδοχές!$C$4:$I$4,1)))))</f>
        <v>0</v>
      </c>
      <c r="Q29" s="5">
        <f>Παραδοχές!$K$20*(IF($A29&gt;=Παραδοχές!$I$4,INDEX(Παραδοχές!$C$20:$I$20,7),INDEX(Παραδοχές!$C$20:$I$20,MATCH($A29,Παραδοχές!$C$4:$I$4,1))+($A29-INDEX(Παραδοχές!$C$4:$I$4,MATCH($A29,Παραδοχές!$C$4:$I$4,1)))*(INDEX(Παραδοχές!$C$20:$I$20,MATCH($A29,Παραδοχές!$C$4:$I$4,1)+1)-INDEX(Παραδοχές!$C$20:$I$20,MATCH($A29,Παραδοχές!$C$4:$I$4,1)))/(INDEX(Παραδοχές!$C$4:$I$4,MATCH($A29,Παραδοχές!$C$4:$I$4,1)+1)-INDEX(Παραδοχές!$C$4:$I$4,MATCH($A29,Παραδοχές!$C$4:$I$4,1)))))</f>
        <v>0</v>
      </c>
      <c r="R29" s="5">
        <f>Παραδοχές!$K$21*(IF($A29&gt;=Παραδοχές!$I$4,INDEX(Παραδοχές!$C$21:$I$21,7),INDEX(Παραδοχές!$C$21:$I$21,MATCH($A29,Παραδοχές!$C$4:$I$4,1))+($A29-INDEX(Παραδοχές!$C$4:$I$4,MATCH($A29,Παραδοχές!$C$4:$I$4,1)))*(INDEX(Παραδοχές!$C$21:$I$21,MATCH($A29,Παραδοχές!$C$4:$I$4,1)+1)-INDEX(Παραδοχές!$C$21:$I$21,MATCH($A29,Παραδοχές!$C$4:$I$4,1)))/(INDEX(Παραδοχές!$C$4:$I$4,MATCH($A29,Παραδοχές!$C$4:$I$4,1)+1)-INDEX(Παραδοχές!$C$4:$I$4,MATCH($A29,Παραδοχές!$C$4:$I$4,1)))))</f>
        <v>0</v>
      </c>
      <c r="S29" s="5">
        <f>Παραδοχές!$K$22*(IF($A29&gt;=Παραδοχές!$I$4,INDEX(Παραδοχές!$C$22:$I$22,7),INDEX(Παραδοχές!$C$22:$I$22,MATCH($A29,Παραδοχές!$C$4:$I$4,1))+($A29-INDEX(Παραδοχές!$C$4:$I$4,MATCH($A29,Παραδοχές!$C$4:$I$4,1)))*(INDEX(Παραδοχές!$C$22:$I$22,MATCH($A29,Παραδοχές!$C$4:$I$4,1)+1)-INDEX(Παραδοχές!$C$22:$I$22,MATCH($A29,Παραδοχές!$C$4:$I$4,1)))/(INDEX(Παραδοχές!$C$4:$I$4,MATCH($A29,Παραδοχές!$C$4:$I$4,1)+1)-INDEX(Παραδοχές!$C$4:$I$4,MATCH($A29,Παραδοχές!$C$4:$I$4,1)))))</f>
        <v>0</v>
      </c>
      <c r="T29" s="6">
        <f>IF($A29&gt;=Παραδοχές!$I$4,INDEX(Παραδοχές!$C$26:$I$26,7),INDEX(Παραδοχές!$C$26:$I$26,MATCH($A29,Παραδοχές!$C$4:$I$4,1))+($A29-INDEX(Παραδοχές!$C$4:$I$4,MATCH($A29,Παραδοχές!$C$4:$I$4,1)))*(INDEX(Παραδοχές!$C$26:$I$26,MATCH($A29,Παραδοχές!$C$4:$I$4,1)+1)-INDEX(Παραδοχές!$C$26:$I$26,MATCH($A29,Παραδοχές!$C$4:$I$4,1)))/(INDEX(Παραδοχές!$C$4:$I$4,MATCH($A29,Παραδοχές!$C$4:$I$4,1)+1)-INDEX(Παραδοχές!$C$4:$I$4,MATCH($A29,Παραδοχές!$C$4:$I$4,1))))</f>
        <v>2893.9</v>
      </c>
      <c r="U29" s="6">
        <f>IF($A29&gt;=Παραδοχές!$I$4,INDEX(Παραδοχές!$C$27:$I$27,7),INDEX(Παραδοχές!$C$27:$I$27,MATCH($A29,Παραδοχές!$C$4:$I$4,1))+($A29-INDEX(Παραδοχές!$C$4:$I$4,MATCH($A29,Παραδοχές!$C$4:$I$4,1)))*(INDEX(Παραδοχές!$C$27:$I$27,MATCH($A29,Παραδοχές!$C$4:$I$4,1)+1)-INDEX(Παραδοχές!$C$27:$I$27,MATCH($A29,Παραδοχές!$C$4:$I$4,1)))/(INDEX(Παραδοχές!$C$4:$I$4,MATCH($A29,Παραδοχές!$C$4:$I$4,1)+1)-INDEX(Παραδοχές!$C$4:$I$4,MATCH($A29,Παραδοχές!$C$4:$I$4,1))))</f>
        <v>3985.8</v>
      </c>
      <c r="V29" s="12">
        <f>IF($A29&gt;=Παραδοχές!$I$4,INDEX(Παραδοχές!$C$28:$I$28,7),INDEX(Παραδοχές!$C$28:$I$28,MATCH($A29,Παραδοχές!$C$4:$I$4,1))+($A29-INDEX(Παραδοχές!$C$4:$I$4,MATCH($A29,Παραδοχές!$C$4:$I$4,1)))*(INDEX(Παραδοχές!$C$28:$I$28,MATCH($A29,Παραδοχές!$C$4:$I$4,1)+1)-INDEX(Παραδοχές!$C$28:$I$28,MATCH($A29,Παραδοχές!$C$4:$I$4,1)))/(INDEX(Παραδοχές!$C$4:$I$4,MATCH($A29,Παραδοχές!$C$4:$I$4,1)+1)-INDEX(Παραδοχές!$C$4:$I$4,MATCH($A29,Παραδοχές!$C$4:$I$4,1))))</f>
        <v>73.709999999999994</v>
      </c>
      <c r="W29" s="13">
        <f>1/POWER(1+Παραδοχές!$C$8,A29-2026)</f>
        <v>0.39501224231136201</v>
      </c>
      <c r="X29" s="5">
        <f>IF($A29&gt;=Παραδοχές!$I$4,INDEX(Παραδοχές!$C$34:$I$34,7),INDEX(Παραδοχές!$C$34:$I$34,MATCH($A29,Παραδοχές!$C$4:$I$4,1))+($A29-INDEX(Παραδοχές!$C$4:$I$4,MATCH($A29,Παραδοχές!$C$4:$I$4,1)))*(INDEX(Παραδοχές!$C$34:$I$34,MATCH($A29,Παραδοχές!$C$4:$I$4,1)+1)-INDEX(Παραδοχές!$C$34:$I$34,MATCH($A29,Παραδοχές!$C$4:$I$4,1)))/(INDEX(Παραδοχές!$C$4:$I$4,MATCH($A29,Παραδοχές!$C$4:$I$4,1)+1)-INDEX(Παραδοχές!$C$4:$I$4,MATCH($A29,Παραδοχές!$C$4:$I$4,1))))</f>
        <v>-0.69</v>
      </c>
      <c r="Y29" s="5">
        <f>IF($A29&gt;=Παραδοχές!$I$4,INDEX(Παραδοχές!$C$35:$I$35,7),INDEX(Παραδοχές!$C$35:$I$35,MATCH($A29,Παραδοχές!$C$4:$I$4,1))+($A29-INDEX(Παραδοχές!$C$4:$I$4,MATCH($A29,Παραδοχές!$C$4:$I$4,1)))*(INDEX(Παραδοχές!$C$35:$I$35,MATCH($A29,Παραδοχές!$C$4:$I$4,1)+1)-INDEX(Παραδοχές!$C$35:$I$35,MATCH($A29,Παραδοχές!$C$4:$I$4,1)))/(INDEX(Παραδοχές!$C$4:$I$4,MATCH($A29,Παραδοχές!$C$4:$I$4,1)+1)-INDEX(Παραδοχές!$C$4:$I$4,MATCH($A29,Παραδοχές!$C$4:$I$4,1))))</f>
        <v>-0.45</v>
      </c>
      <c r="Z29" s="5">
        <f>IF($A29&gt;=Παραδοχές!$I$4,INDEX(Παραδοχές!$C$36:$I$36,7),INDEX(Παραδοχές!$C$36:$I$36,MATCH($A29,Παραδοχές!$C$4:$I$4,1))+($A29-INDEX(Παραδοχές!$C$4:$I$4,MATCH($A29,Παραδοχές!$C$4:$I$4,1)))*(INDEX(Παραδοχές!$C$36:$I$36,MATCH($A29,Παραδοχές!$C$4:$I$4,1)+1)-INDEX(Παραδοχές!$C$36:$I$36,MATCH($A29,Παραδοχές!$C$4:$I$4,1)))/(INDEX(Παραδοχές!$C$4:$I$4,MATCH($A29,Παραδοχές!$C$4:$I$4,1)+1)-INDEX(Παραδοχές!$C$4:$I$4,MATCH($A29,Παραδοχές!$C$4:$I$4,1))))</f>
        <v>-0.44</v>
      </c>
      <c r="AA29" s="5">
        <f>IF($A29&gt;=Παραδοχές!$I$4,INDEX(Παραδοχές!$C$37:$I$37,7),INDEX(Παραδοχές!$C$37:$I$37,MATCH($A29,Παραδοχές!$C$4:$I$4,1))+($A29-INDEX(Παραδοχές!$C$4:$I$4,MATCH($A29,Παραδοχές!$C$4:$I$4,1)))*(INDEX(Παραδοχές!$C$37:$I$37,MATCH($A29,Παραδοχές!$C$4:$I$4,1)+1)-INDEX(Παραδοχές!$C$37:$I$37,MATCH($A29,Παραδοχές!$C$4:$I$4,1)))/(INDEX(Παραδοχές!$C$4:$I$4,MATCH($A29,Παραδοχές!$C$4:$I$4,1)+1)-INDEX(Παραδοχές!$C$4:$I$4,MATCH($A29,Παραδοχές!$C$4:$I$4,1))))</f>
        <v>-0.46</v>
      </c>
      <c r="AB29" s="5">
        <f>IF($A29&gt;=Παραδοχές!$I$4,INDEX(Παραδοχές!$C$38:$I$38,7),INDEX(Παραδοχές!$C$38:$I$38,MATCH($A29,Παραδοχές!$C$4:$I$4,1))+($A29-INDEX(Παραδοχές!$C$4:$I$4,MATCH($A29,Παραδοχές!$C$4:$I$4,1)))*(INDEX(Παραδοχές!$C$38:$I$38,MATCH($A29,Παραδοχές!$C$4:$I$4,1)+1)-INDEX(Παραδοχές!$C$38:$I$38,MATCH($A29,Παραδοχές!$C$4:$I$4,1)))/(INDEX(Παραδοχές!$C$4:$I$4,MATCH($A29,Παραδοχές!$C$4:$I$4,1)+1)-INDEX(Παραδοχές!$C$4:$I$4,MATCH($A29,Παραδοχές!$C$4:$I$4,1))))</f>
        <v>-0.2</v>
      </c>
      <c r="AC29" s="5">
        <f>IF($A29&gt;=Παραδοχές!$I$4,INDEX(Παραδοχές!$C$39:$I$39,7),INDEX(Παραδοχές!$C$39:$I$39,MATCH($A29,Παραδοχές!$C$4:$I$4,1))+($A29-INDEX(Παραδοχές!$C$4:$I$4,MATCH($A29,Παραδοχές!$C$4:$I$4,1)))*(INDEX(Παραδοχές!$C$39:$I$39,MATCH($A29,Παραδοχές!$C$4:$I$4,1)+1)-INDEX(Παραδοχές!$C$39:$I$39,MATCH($A29,Παραδοχές!$C$4:$I$4,1)))/(INDEX(Παραδοχές!$C$4:$I$4,MATCH($A29,Παραδοχές!$C$4:$I$4,1)+1)-INDEX(Παραδοχές!$C$4:$I$4,MATCH($A29,Παραδοχές!$C$4:$I$4,1))))</f>
        <v>-0.15</v>
      </c>
      <c r="AD29" s="5">
        <f>IF($A29&gt;=Παραδοχές!$I$4,INDEX(Παραδοχές!$C$40:$I$40,7),INDEX(Παραδοχές!$C$40:$I$40,MATCH($A29,Παραδοχές!$C$4:$I$4,1))+($A29-INDEX(Παραδοχές!$C$4:$I$4,MATCH($A29,Παραδοχές!$C$4:$I$4,1)))*(INDEX(Παραδοχές!$C$40:$I$40,MATCH($A29,Παραδοχές!$C$4:$I$4,1)+1)-INDEX(Παραδοχές!$C$40:$I$40,MATCH($A29,Παραδοχές!$C$4:$I$4,1)))/(INDEX(Παραδοχές!$C$4:$I$4,MATCH($A29,Παραδοχές!$C$4:$I$4,1)+1)-INDEX(Παραδοχές!$C$4:$I$4,MATCH($A29,Παραδοχές!$C$4:$I$4,1))))</f>
        <v>-0.12</v>
      </c>
      <c r="AE29" s="5">
        <f>IF($A29&gt;=Παραδοχές!$I$4,INDEX(Παραδοχές!$C$41:$I$41,7),INDEX(Παραδοχές!$C$41:$I$41,MATCH($A29,Παραδοχές!$C$4:$I$4,1))+($A29-INDEX(Παραδοχές!$C$4:$I$4,MATCH($A29,Παραδοχές!$C$4:$I$4,1)))*(INDEX(Παραδοχές!$C$41:$I$41,MATCH($A29,Παραδοχές!$C$4:$I$4,1)+1)-INDEX(Παραδοχές!$C$41:$I$41,MATCH($A29,Παραδοχές!$C$4:$I$4,1)))/(INDEX(Παραδοχές!$C$4:$I$4,MATCH($A29,Παραδοχές!$C$4:$I$4,1)+1)-INDEX(Παραδοχές!$C$4:$I$4,MATCH($A29,Παραδοχές!$C$4:$I$4,1))))</f>
        <v>1.73</v>
      </c>
      <c r="AF29" s="5">
        <f>IF($A29&gt;=Παραδοχές!$I$4,INDEX(Παραδοχές!$C$42:$I$42,7),INDEX(Παραδοχές!$C$42:$I$42,MATCH($A29,Παραδοχές!$C$4:$I$4,1))+($A29-INDEX(Παραδοχές!$C$4:$I$4,MATCH($A29,Παραδοχές!$C$4:$I$4,1)))*(INDEX(Παραδοχές!$C$42:$I$42,MATCH($A29,Παραδοχές!$C$4:$I$4,1)+1)-INDEX(Παραδοχές!$C$42:$I$42,MATCH($A29,Παραδοχές!$C$4:$I$4,1)))/(INDEX(Παραδοχές!$C$4:$I$4,MATCH($A29,Παραδοχές!$C$4:$I$4,1)+1)-INDEX(Παραδοχές!$C$4:$I$4,MATCH($A29,Παραδοχές!$C$4:$I$4,1))))</f>
        <v>-0.93</v>
      </c>
    </row>
    <row r="30" spans="1:32" ht="15" customHeight="1" x14ac:dyDescent="0.25">
      <c r="A30" s="4">
        <v>2054</v>
      </c>
      <c r="B30" s="5">
        <f>IF($A30&gt;=Παραδοχές!$I$4,INDEX(Παραδοχές!$C$5:$I$5,7),INDEX(Παραδοχές!$C$5:$I$5,MATCH($A30,Παραδοχές!$C$4:$I$4,1))+($A30-INDEX(Παραδοχές!$C$4:$I$4,MATCH($A30,Παραδοχές!$C$4:$I$4,1)))*(INDEX(Παραδοχές!$C$5:$I$5,MATCH($A30,Παραδοχές!$C$4:$I$4,1)+1)-INDEX(Παραδοχές!$C$5:$I$5,MATCH($A30,Παραδοχές!$C$4:$I$4,1)))/(INDEX(Παραδοχές!$C$4:$I$4,MATCH($A30,Παραδοχές!$C$4:$I$4,1)+1)-INDEX(Παραδοχές!$C$4:$I$4,MATCH($A30,Παραδοχές!$C$4:$I$4,1))))</f>
        <v>0.92</v>
      </c>
      <c r="C30" s="5">
        <f>IF($A30&gt;=Παραδοχές!$I$4,INDEX(Παραδοχές!$C$6:$I$6,7),INDEX(Παραδοχές!$C$6:$I$6,MATCH($A30,Παραδοχές!$C$4:$I$4,1))+($A30-INDEX(Παραδοχές!$C$4:$I$4,MATCH($A30,Παραδοχές!$C$4:$I$4,1)))*(INDEX(Παραδοχές!$C$6:$I$6,MATCH($A30,Παραδοχές!$C$4:$I$4,1)+1)-INDEX(Παραδοχές!$C$6:$I$6,MATCH($A30,Παραδοχές!$C$4:$I$4,1)))/(INDEX(Παραδοχές!$C$4:$I$4,MATCH($A30,Παραδοχές!$C$4:$I$4,1)+1)-INDEX(Παραδοχές!$C$4:$I$4,MATCH($A30,Παραδοχές!$C$4:$I$4,1))))</f>
        <v>2</v>
      </c>
      <c r="D30" s="6">
        <f t="shared" si="5"/>
        <v>594.17273152465202</v>
      </c>
      <c r="E30" s="5">
        <f>CHOOSE(Παραδοχές!$C$15,IF($A30&gt;=Παραδοχές!$I$4,INDEX(Παραδοχές!$C$11:$I$11,7),INDEX(Παραδοχές!$C$11:$I$11,MATCH($A30,Παραδοχές!$C$4:$I$4,1))+($A30-INDEX(Παραδοχές!$C$4:$I$4,MATCH($A30,Παραδοχές!$C$4:$I$4,1)))*(INDEX(Παραδοχές!$C$11:$I$11,MATCH($A30,Παραδοχές!$C$4:$I$4,1)+1)-INDEX(Παραδοχές!$C$11:$I$11,MATCH($A30,Παραδοχές!$C$4:$I$4,1)))/(INDEX(Παραδοχές!$C$4:$I$4,MATCH($A30,Παραδοχές!$C$4:$I$4,1)+1)-INDEX(Παραδοχές!$C$4:$I$4,MATCH($A30,Παραδοχές!$C$4:$I$4,1)))),IF($A30&gt;=Παραδοχές!$I$4,INDEX(Παραδοχές!$C$12:$I$12,7),INDEX(Παραδοχές!$C$12:$I$12,MATCH($A30,Παραδοχές!$C$4:$I$4,1))+($A30-INDEX(Παραδοχές!$C$4:$I$4,MATCH($A30,Παραδοχές!$C$4:$I$4,1)))*(INDEX(Παραδοχές!$C$12:$I$12,MATCH($A30,Παραδοχές!$C$4:$I$4,1)+1)-INDEX(Παραδοχές!$C$12:$I$12,MATCH($A30,Παραδοχές!$C$4:$I$4,1)))/(INDEX(Παραδοχές!$C$4:$I$4,MATCH($A30,Παραδοχές!$C$4:$I$4,1)+1)-INDEX(Παραδοχές!$C$4:$I$4,MATCH($A30,Παραδοχές!$C$4:$I$4,1)))))</f>
        <v>12.88</v>
      </c>
      <c r="F30" s="5">
        <f>SUM(O30:S30)+Παραδοχές!$K$34*(X30+IF($A30&gt;=2027,Παραδοχές!$J$34,0))+Παραδοχές!$K$35*(Y30+IF($A30&gt;=2027,Παραδοχές!$J$35,0))+Παραδοχές!$K$36*(Z30+IF($A30&gt;=2027,Παραδοχές!$J$36,0))+Παραδοχές!$K$37*(AA30+IF($A30&gt;=2027,Παραδοχές!$J$37,0))+Παραδοχές!$K$38*(AB30+IF($A30&gt;=2027,Παραδοχές!$J$38,0))+Παραδοχές!$K$39*(AC30+IF($A30&gt;=2027,Παραδοχές!$J$39,0))+Παραδοχές!$K$40*(AD30+IF($A30&gt;=2027,Παραδοχές!$J$40,0))+Παραδοχές!$K$41*(AE30+IF($A30&gt;=2027,Παραδοχές!$J$41,0))+Παραδοχές!$K$42*(AF30+IF($A30&gt;=2027,Παραδοχές!$J$42,0))</f>
        <v>0</v>
      </c>
      <c r="G30" s="5">
        <f t="shared" si="0"/>
        <v>12.88</v>
      </c>
      <c r="H30" s="5">
        <f>CHOOSE(Παραδοχές!$C$15,IF($A30&gt;=Παραδοχές!$I$4,INDEX(Παραδοχές!$C$13:$I$13,7),INDEX(Παραδοχές!$C$13:$I$13,MATCH($A30,Παραδοχές!$C$4:$I$4,1))+($A30-INDEX(Παραδοχές!$C$4:$I$4,MATCH($A30,Παραδοχές!$C$4:$I$4,1)))*(INDEX(Παραδοχές!$C$13:$I$13,MATCH($A30,Παραδοχές!$C$4:$I$4,1)+1)-INDEX(Παραδοχές!$C$13:$I$13,MATCH($A30,Παραδοχές!$C$4:$I$4,1)))/(INDEX(Παραδοχές!$C$4:$I$4,MATCH($A30,Παραδοχές!$C$4:$I$4,1)+1)-INDEX(Παραδοχές!$C$4:$I$4,MATCH($A30,Παραδοχές!$C$4:$I$4,1)))),IF($A30&gt;=Παραδοχές!$I$4,INDEX(Παραδοχές!$C$14:$I$14,7),INDEX(Παραδοχές!$C$14:$I$14,MATCH($A30,Παραδοχές!$C$4:$I$4,1))+($A30-INDEX(Παραδοχές!$C$4:$I$4,MATCH($A30,Παραδοχές!$C$4:$I$4,1)))*(INDEX(Παραδοχές!$C$14:$I$14,MATCH($A30,Παραδοχές!$C$4:$I$4,1)+1)-INDEX(Παραδοχές!$C$14:$I$14,MATCH($A30,Παραδοχές!$C$4:$I$4,1)))/(INDEX(Παραδοχές!$C$4:$I$4,MATCH($A30,Παραδοχές!$C$4:$I$4,1)+1)-INDEX(Παραδοχές!$C$4:$I$4,MATCH($A30,Παραδοχές!$C$4:$I$4,1)))))</f>
        <v>6.69</v>
      </c>
      <c r="I30" s="5">
        <f t="shared" si="1"/>
        <v>6.19</v>
      </c>
      <c r="J30" s="10">
        <f t="shared" si="2"/>
        <v>36.7792920813759</v>
      </c>
      <c r="K30" s="10">
        <f t="shared" si="3"/>
        <v>76.529447820375196</v>
      </c>
      <c r="L30" s="10">
        <f t="shared" si="4"/>
        <v>39.750155738999197</v>
      </c>
      <c r="M30" s="10">
        <f>J30/POWER(1+Παραδοχές!$C$8,A30-2026)</f>
        <v>14.0369764596027</v>
      </c>
      <c r="N30" s="6">
        <f>SUM($M$2:M30)</f>
        <v>404.88497847465101</v>
      </c>
      <c r="O30" s="5">
        <f>Παραδοχές!$K$18*(IF($A30&gt;=Παραδοχές!$I$4,INDEX(Παραδοχές!$C$18:$I$18,7),INDEX(Παραδοχές!$C$18:$I$18,MATCH($A30,Παραδοχές!$C$4:$I$4,1))+($A30-INDEX(Παραδοχές!$C$4:$I$4,MATCH($A30,Παραδοχές!$C$4:$I$4,1)))*(INDEX(Παραδοχές!$C$18:$I$18,MATCH($A30,Παραδοχές!$C$4:$I$4,1)+1)-INDEX(Παραδοχές!$C$18:$I$18,MATCH($A30,Παραδοχές!$C$4:$I$4,1)))/(INDEX(Παραδοχές!$C$4:$I$4,MATCH($A30,Παραδοχές!$C$4:$I$4,1)+1)-INDEX(Παραδοχές!$C$4:$I$4,MATCH($A30,Παραδοχές!$C$4:$I$4,1)))))</f>
        <v>0</v>
      </c>
      <c r="P30" s="5">
        <f>Παραδοχές!$K$19*(IF($A30&gt;=Παραδοχές!$I$4,INDEX(Παραδοχές!$C$19:$I$19,7),INDEX(Παραδοχές!$C$19:$I$19,MATCH($A30,Παραδοχές!$C$4:$I$4,1))+($A30-INDEX(Παραδοχές!$C$4:$I$4,MATCH($A30,Παραδοχές!$C$4:$I$4,1)))*(INDEX(Παραδοχές!$C$19:$I$19,MATCH($A30,Παραδοχές!$C$4:$I$4,1)+1)-INDEX(Παραδοχές!$C$19:$I$19,MATCH($A30,Παραδοχές!$C$4:$I$4,1)))/(INDEX(Παραδοχές!$C$4:$I$4,MATCH($A30,Παραδοχές!$C$4:$I$4,1)+1)-INDEX(Παραδοχές!$C$4:$I$4,MATCH($A30,Παραδοχές!$C$4:$I$4,1)))))</f>
        <v>0</v>
      </c>
      <c r="Q30" s="5">
        <f>Παραδοχές!$K$20*(IF($A30&gt;=Παραδοχές!$I$4,INDEX(Παραδοχές!$C$20:$I$20,7),INDEX(Παραδοχές!$C$20:$I$20,MATCH($A30,Παραδοχές!$C$4:$I$4,1))+($A30-INDEX(Παραδοχές!$C$4:$I$4,MATCH($A30,Παραδοχές!$C$4:$I$4,1)))*(INDEX(Παραδοχές!$C$20:$I$20,MATCH($A30,Παραδοχές!$C$4:$I$4,1)+1)-INDEX(Παραδοχές!$C$20:$I$20,MATCH($A30,Παραδοχές!$C$4:$I$4,1)))/(INDEX(Παραδοχές!$C$4:$I$4,MATCH($A30,Παραδοχές!$C$4:$I$4,1)+1)-INDEX(Παραδοχές!$C$4:$I$4,MATCH($A30,Παραδοχές!$C$4:$I$4,1)))))</f>
        <v>0</v>
      </c>
      <c r="R30" s="5">
        <f>Παραδοχές!$K$21*(IF($A30&gt;=Παραδοχές!$I$4,INDEX(Παραδοχές!$C$21:$I$21,7),INDEX(Παραδοχές!$C$21:$I$21,MATCH($A30,Παραδοχές!$C$4:$I$4,1))+($A30-INDEX(Παραδοχές!$C$4:$I$4,MATCH($A30,Παραδοχές!$C$4:$I$4,1)))*(INDEX(Παραδοχές!$C$21:$I$21,MATCH($A30,Παραδοχές!$C$4:$I$4,1)+1)-INDEX(Παραδοχές!$C$21:$I$21,MATCH($A30,Παραδοχές!$C$4:$I$4,1)))/(INDEX(Παραδοχές!$C$4:$I$4,MATCH($A30,Παραδοχές!$C$4:$I$4,1)+1)-INDEX(Παραδοχές!$C$4:$I$4,MATCH($A30,Παραδοχές!$C$4:$I$4,1)))))</f>
        <v>0</v>
      </c>
      <c r="S30" s="5">
        <f>Παραδοχές!$K$22*(IF($A30&gt;=Παραδοχές!$I$4,INDEX(Παραδοχές!$C$22:$I$22,7),INDEX(Παραδοχές!$C$22:$I$22,MATCH($A30,Παραδοχές!$C$4:$I$4,1))+($A30-INDEX(Παραδοχές!$C$4:$I$4,MATCH($A30,Παραδοχές!$C$4:$I$4,1)))*(INDEX(Παραδοχές!$C$22:$I$22,MATCH($A30,Παραδοχές!$C$4:$I$4,1)+1)-INDEX(Παραδοχές!$C$22:$I$22,MATCH($A30,Παραδοχές!$C$4:$I$4,1)))/(INDEX(Παραδοχές!$C$4:$I$4,MATCH($A30,Παραδοχές!$C$4:$I$4,1)+1)-INDEX(Παραδοχές!$C$4:$I$4,MATCH($A30,Παραδοχές!$C$4:$I$4,1)))))</f>
        <v>0</v>
      </c>
      <c r="T30" s="6">
        <f>IF($A30&gt;=Παραδοχές!$I$4,INDEX(Παραδοχές!$C$26:$I$26,7),INDEX(Παραδοχές!$C$26:$I$26,MATCH($A30,Παραδοχές!$C$4:$I$4,1))+($A30-INDEX(Παραδοχές!$C$4:$I$4,MATCH($A30,Παραδοχές!$C$4:$I$4,1)))*(INDEX(Παραδοχές!$C$26:$I$26,MATCH($A30,Παραδοχές!$C$4:$I$4,1)+1)-INDEX(Παραδοχές!$C$26:$I$26,MATCH($A30,Παραδοχές!$C$4:$I$4,1)))/(INDEX(Παραδοχές!$C$4:$I$4,MATCH($A30,Παραδοχές!$C$4:$I$4,1)+1)-INDEX(Παραδοχές!$C$4:$I$4,MATCH($A30,Παραδοχές!$C$4:$I$4,1))))</f>
        <v>2872.2</v>
      </c>
      <c r="U30" s="6">
        <f>IF($A30&gt;=Παραδοχές!$I$4,INDEX(Παραδοχές!$C$27:$I$27,7),INDEX(Παραδοχές!$C$27:$I$27,MATCH($A30,Παραδοχές!$C$4:$I$4,1))+($A30-INDEX(Παραδοχές!$C$4:$I$4,MATCH($A30,Παραδοχές!$C$4:$I$4,1)))*(INDEX(Παραδοχές!$C$27:$I$27,MATCH($A30,Παραδοχές!$C$4:$I$4,1)+1)-INDEX(Παραδοχές!$C$27:$I$27,MATCH($A30,Παραδοχές!$C$4:$I$4,1)))/(INDEX(Παραδοχές!$C$4:$I$4,MATCH($A30,Παραδοχές!$C$4:$I$4,1)+1)-INDEX(Παραδοχές!$C$4:$I$4,MATCH($A30,Παραδοχές!$C$4:$I$4,1))))</f>
        <v>3962.4</v>
      </c>
      <c r="V30" s="12">
        <f>IF($A30&gt;=Παραδοχές!$I$4,INDEX(Παραδοχές!$C$28:$I$28,7),INDEX(Παραδοχές!$C$28:$I$28,MATCH($A30,Παραδοχές!$C$4:$I$4,1))+($A30-INDEX(Παραδοχές!$C$4:$I$4,MATCH($A30,Παραδοχές!$C$4:$I$4,1)))*(INDEX(Παραδοχές!$C$28:$I$28,MATCH($A30,Παραδοχές!$C$4:$I$4,1)+1)-INDEX(Παραδοχές!$C$28:$I$28,MATCH($A30,Παραδοχές!$C$4:$I$4,1)))/(INDEX(Παραδοχές!$C$4:$I$4,MATCH($A30,Παραδοχές!$C$4:$I$4,1)+1)-INDEX(Παραδοχές!$C$4:$I$4,MATCH($A30,Παραδοχές!$C$4:$I$4,1))))</f>
        <v>73.48</v>
      </c>
      <c r="W30" s="13">
        <f>1/POWER(1+Παραδοχές!$C$8,A30-2026)</f>
        <v>0.381654340397451</v>
      </c>
      <c r="X30" s="5">
        <f>IF($A30&gt;=Παραδοχές!$I$4,INDEX(Παραδοχές!$C$34:$I$34,7),INDEX(Παραδοχές!$C$34:$I$34,MATCH($A30,Παραδοχές!$C$4:$I$4,1))+($A30-INDEX(Παραδοχές!$C$4:$I$4,MATCH($A30,Παραδοχές!$C$4:$I$4,1)))*(INDEX(Παραδοχές!$C$34:$I$34,MATCH($A30,Παραδοχές!$C$4:$I$4,1)+1)-INDEX(Παραδοχές!$C$34:$I$34,MATCH($A30,Παραδοχές!$C$4:$I$4,1)))/(INDEX(Παραδοχές!$C$4:$I$4,MATCH($A30,Παραδοχές!$C$4:$I$4,1)+1)-INDEX(Παραδοχές!$C$4:$I$4,MATCH($A30,Παραδοχές!$C$4:$I$4,1))))</f>
        <v>-0.72</v>
      </c>
      <c r="Y30" s="5">
        <f>IF($A30&gt;=Παραδοχές!$I$4,INDEX(Παραδοχές!$C$35:$I$35,7),INDEX(Παραδοχές!$C$35:$I$35,MATCH($A30,Παραδοχές!$C$4:$I$4,1))+($A30-INDEX(Παραδοχές!$C$4:$I$4,MATCH($A30,Παραδοχές!$C$4:$I$4,1)))*(INDEX(Παραδοχές!$C$35:$I$35,MATCH($A30,Παραδοχές!$C$4:$I$4,1)+1)-INDEX(Παραδοχές!$C$35:$I$35,MATCH($A30,Παραδοχές!$C$4:$I$4,1)))/(INDEX(Παραδοχές!$C$4:$I$4,MATCH($A30,Παραδοχές!$C$4:$I$4,1)+1)-INDEX(Παραδοχές!$C$4:$I$4,MATCH($A30,Παραδοχές!$C$4:$I$4,1))))</f>
        <v>-0.45</v>
      </c>
      <c r="Z30" s="5">
        <f>IF($A30&gt;=Παραδοχές!$I$4,INDEX(Παραδοχές!$C$36:$I$36,7),INDEX(Παραδοχές!$C$36:$I$36,MATCH($A30,Παραδοχές!$C$4:$I$4,1))+($A30-INDEX(Παραδοχές!$C$4:$I$4,MATCH($A30,Παραδοχές!$C$4:$I$4,1)))*(INDEX(Παραδοχές!$C$36:$I$36,MATCH($A30,Παραδοχές!$C$4:$I$4,1)+1)-INDEX(Παραδοχές!$C$36:$I$36,MATCH($A30,Παραδοχές!$C$4:$I$4,1)))/(INDEX(Παραδοχές!$C$4:$I$4,MATCH($A30,Παραδοχές!$C$4:$I$4,1)+1)-INDEX(Παραδοχές!$C$4:$I$4,MATCH($A30,Παραδοχές!$C$4:$I$4,1))))</f>
        <v>-0.42</v>
      </c>
      <c r="AA30" s="5">
        <f>IF($A30&gt;=Παραδοχές!$I$4,INDEX(Παραδοχές!$C$37:$I$37,7),INDEX(Παραδοχές!$C$37:$I$37,MATCH($A30,Παραδοχές!$C$4:$I$4,1))+($A30-INDEX(Παραδοχές!$C$4:$I$4,MATCH($A30,Παραδοχές!$C$4:$I$4,1)))*(INDEX(Παραδοχές!$C$37:$I$37,MATCH($A30,Παραδοχές!$C$4:$I$4,1)+1)-INDEX(Παραδοχές!$C$37:$I$37,MATCH($A30,Παραδοχές!$C$4:$I$4,1)))/(INDEX(Παραδοχές!$C$4:$I$4,MATCH($A30,Παραδοχές!$C$4:$I$4,1)+1)-INDEX(Παραδοχές!$C$4:$I$4,MATCH($A30,Παραδοχές!$C$4:$I$4,1))))</f>
        <v>-0.48</v>
      </c>
      <c r="AB30" s="5">
        <f>IF($A30&gt;=Παραδοχές!$I$4,INDEX(Παραδοχές!$C$38:$I$38,7),INDEX(Παραδοχές!$C$38:$I$38,MATCH($A30,Παραδοχές!$C$4:$I$4,1))+($A30-INDEX(Παραδοχές!$C$4:$I$4,MATCH($A30,Παραδοχές!$C$4:$I$4,1)))*(INDEX(Παραδοχές!$C$38:$I$38,MATCH($A30,Παραδοχές!$C$4:$I$4,1)+1)-INDEX(Παραδοχές!$C$38:$I$38,MATCH($A30,Παραδοχές!$C$4:$I$4,1)))/(INDEX(Παραδοχές!$C$4:$I$4,MATCH($A30,Παραδοχές!$C$4:$I$4,1)+1)-INDEX(Παραδοχές!$C$4:$I$4,MATCH($A30,Παραδοχές!$C$4:$I$4,1))))</f>
        <v>-0.2</v>
      </c>
      <c r="AC30" s="5">
        <f>IF($A30&gt;=Παραδοχές!$I$4,INDEX(Παραδοχές!$C$39:$I$39,7),INDEX(Παραδοχές!$C$39:$I$39,MATCH($A30,Παραδοχές!$C$4:$I$4,1))+($A30-INDEX(Παραδοχές!$C$4:$I$4,MATCH($A30,Παραδοχές!$C$4:$I$4,1)))*(INDEX(Παραδοχές!$C$39:$I$39,MATCH($A30,Παραδοχές!$C$4:$I$4,1)+1)-INDEX(Παραδοχές!$C$39:$I$39,MATCH($A30,Παραδοχές!$C$4:$I$4,1)))/(INDEX(Παραδοχές!$C$4:$I$4,MATCH($A30,Παραδοχές!$C$4:$I$4,1)+1)-INDEX(Παραδοχές!$C$4:$I$4,MATCH($A30,Παραδοχές!$C$4:$I$4,1))))</f>
        <v>-0.15</v>
      </c>
      <c r="AD30" s="5">
        <f>IF($A30&gt;=Παραδοχές!$I$4,INDEX(Παραδοχές!$C$40:$I$40,7),INDEX(Παραδοχές!$C$40:$I$40,MATCH($A30,Παραδοχές!$C$4:$I$4,1))+($A30-INDEX(Παραδοχές!$C$4:$I$4,MATCH($A30,Παραδοχές!$C$4:$I$4,1)))*(INDEX(Παραδοχές!$C$40:$I$40,MATCH($A30,Παραδοχές!$C$4:$I$4,1)+1)-INDEX(Παραδοχές!$C$40:$I$40,MATCH($A30,Παραδοχές!$C$4:$I$4,1)))/(INDEX(Παραδοχές!$C$4:$I$4,MATCH($A30,Παραδοχές!$C$4:$I$4,1)+1)-INDEX(Παραδοχές!$C$4:$I$4,MATCH($A30,Παραδοχές!$C$4:$I$4,1))))</f>
        <v>-0.12</v>
      </c>
      <c r="AE30" s="5">
        <f>IF($A30&gt;=Παραδοχές!$I$4,INDEX(Παραδοχές!$C$41:$I$41,7),INDEX(Παραδοχές!$C$41:$I$41,MATCH($A30,Παραδοχές!$C$4:$I$4,1))+($A30-INDEX(Παραδοχές!$C$4:$I$4,MATCH($A30,Παραδοχές!$C$4:$I$4,1)))*(INDEX(Παραδοχές!$C$41:$I$41,MATCH($A30,Παραδοχές!$C$4:$I$4,1)+1)-INDEX(Παραδοχές!$C$41:$I$41,MATCH($A30,Παραδοχές!$C$4:$I$4,1)))/(INDEX(Παραδοχές!$C$4:$I$4,MATCH($A30,Παραδοχές!$C$4:$I$4,1)+1)-INDEX(Παραδοχές!$C$4:$I$4,MATCH($A30,Παραδοχές!$C$4:$I$4,1))))</f>
        <v>1.84</v>
      </c>
      <c r="AF30" s="5">
        <f>IF($A30&gt;=Παραδοχές!$I$4,INDEX(Παραδοχές!$C$42:$I$42,7),INDEX(Παραδοχές!$C$42:$I$42,MATCH($A30,Παραδοχές!$C$4:$I$4,1))+($A30-INDEX(Παραδοχές!$C$4:$I$4,MATCH($A30,Παραδοχές!$C$4:$I$4,1)))*(INDEX(Παραδοχές!$C$42:$I$42,MATCH($A30,Παραδοχές!$C$4:$I$4,1)+1)-INDEX(Παραδοχές!$C$42:$I$42,MATCH($A30,Παραδοχές!$C$4:$I$4,1)))/(INDEX(Παραδοχές!$C$4:$I$4,MATCH($A30,Παραδοχές!$C$4:$I$4,1)+1)-INDEX(Παραδοχές!$C$4:$I$4,MATCH($A30,Παραδοχές!$C$4:$I$4,1))))</f>
        <v>-0.94</v>
      </c>
    </row>
    <row r="31" spans="1:32" ht="15" customHeight="1" x14ac:dyDescent="0.25">
      <c r="A31" s="4">
        <v>2055</v>
      </c>
      <c r="B31" s="5">
        <f>IF($A31&gt;=Παραδοχές!$I$4,INDEX(Παραδοχές!$C$5:$I$5,7),INDEX(Παραδοχές!$C$5:$I$5,MATCH($A31,Παραδοχές!$C$4:$I$4,1))+($A31-INDEX(Παραδοχές!$C$4:$I$4,MATCH($A31,Παραδοχές!$C$4:$I$4,1)))*(INDEX(Παραδοχές!$C$5:$I$5,MATCH($A31,Παραδοχές!$C$4:$I$4,1)+1)-INDEX(Παραδοχές!$C$5:$I$5,MATCH($A31,Παραδοχές!$C$4:$I$4,1)))/(INDEX(Παραδοχές!$C$4:$I$4,MATCH($A31,Παραδοχές!$C$4:$I$4,1)+1)-INDEX(Παραδοχές!$C$4:$I$4,MATCH($A31,Παραδοχές!$C$4:$I$4,1))))</f>
        <v>0.95</v>
      </c>
      <c r="C31" s="5">
        <f>IF($A31&gt;=Παραδοχές!$I$4,INDEX(Παραδοχές!$C$6:$I$6,7),INDEX(Παραδοχές!$C$6:$I$6,MATCH($A31,Παραδοχές!$C$4:$I$4,1))+($A31-INDEX(Παραδοχές!$C$4:$I$4,MATCH($A31,Παραδοχές!$C$4:$I$4,1)))*(INDEX(Παραδοχές!$C$6:$I$6,MATCH($A31,Παραδοχές!$C$4:$I$4,1)+1)-INDEX(Παραδοχές!$C$6:$I$6,MATCH($A31,Παραδοχές!$C$4:$I$4,1)))/(INDEX(Παραδοχές!$C$4:$I$4,MATCH($A31,Παραδοχές!$C$4:$I$4,1)+1)-INDEX(Παραδοχές!$C$4:$I$4,MATCH($A31,Παραδοχές!$C$4:$I$4,1))))</f>
        <v>2</v>
      </c>
      <c r="D31" s="6">
        <f t="shared" si="5"/>
        <v>611.70082710462896</v>
      </c>
      <c r="E31" s="5">
        <f>CHOOSE(Παραδοχές!$C$15,IF($A31&gt;=Παραδοχές!$I$4,INDEX(Παραδοχές!$C$11:$I$11,7),INDEX(Παραδοχές!$C$11:$I$11,MATCH($A31,Παραδοχές!$C$4:$I$4,1))+($A31-INDEX(Παραδοχές!$C$4:$I$4,MATCH($A31,Παραδοχές!$C$4:$I$4,1)))*(INDEX(Παραδοχές!$C$11:$I$11,MATCH($A31,Παραδοχές!$C$4:$I$4,1)+1)-INDEX(Παραδοχές!$C$11:$I$11,MATCH($A31,Παραδοχές!$C$4:$I$4,1)))/(INDEX(Παραδοχές!$C$4:$I$4,MATCH($A31,Παραδοχές!$C$4:$I$4,1)+1)-INDEX(Παραδοχές!$C$4:$I$4,MATCH($A31,Παραδοχές!$C$4:$I$4,1)))),IF($A31&gt;=Παραδοχές!$I$4,INDEX(Παραδοχές!$C$12:$I$12,7),INDEX(Παραδοχές!$C$12:$I$12,MATCH($A31,Παραδοχές!$C$4:$I$4,1))+($A31-INDEX(Παραδοχές!$C$4:$I$4,MATCH($A31,Παραδοχές!$C$4:$I$4,1)))*(INDEX(Παραδοχές!$C$12:$I$12,MATCH($A31,Παραδοχές!$C$4:$I$4,1)+1)-INDEX(Παραδοχές!$C$12:$I$12,MATCH($A31,Παραδοχές!$C$4:$I$4,1)))/(INDEX(Παραδοχές!$C$4:$I$4,MATCH($A31,Παραδοχές!$C$4:$I$4,1)+1)-INDEX(Παραδοχές!$C$4:$I$4,MATCH($A31,Παραδοχές!$C$4:$I$4,1)))))</f>
        <v>12.75</v>
      </c>
      <c r="F31" s="5">
        <f>SUM(O31:S31)+Παραδοχές!$K$34*(X31+IF($A31&gt;=2027,Παραδοχές!$J$34,0))+Παραδοχές!$K$35*(Y31+IF($A31&gt;=2027,Παραδοχές!$J$35,0))+Παραδοχές!$K$36*(Z31+IF($A31&gt;=2027,Παραδοχές!$J$36,0))+Παραδοχές!$K$37*(AA31+IF($A31&gt;=2027,Παραδοχές!$J$37,0))+Παραδοχές!$K$38*(AB31+IF($A31&gt;=2027,Παραδοχές!$J$38,0))+Παραδοχές!$K$39*(AC31+IF($A31&gt;=2027,Παραδοχές!$J$39,0))+Παραδοχές!$K$40*(AD31+IF($A31&gt;=2027,Παραδοχές!$J$40,0))+Παραδοχές!$K$41*(AE31+IF($A31&gt;=2027,Παραδοχές!$J$41,0))+Παραδοχές!$K$42*(AF31+IF($A31&gt;=2027,Παραδοχές!$J$42,0))</f>
        <v>0</v>
      </c>
      <c r="G31" s="5">
        <f t="shared" si="0"/>
        <v>12.75</v>
      </c>
      <c r="H31" s="5">
        <f>CHOOSE(Παραδοχές!$C$15,IF($A31&gt;=Παραδοχές!$I$4,INDEX(Παραδοχές!$C$13:$I$13,7),INDEX(Παραδοχές!$C$13:$I$13,MATCH($A31,Παραδοχές!$C$4:$I$4,1))+($A31-INDEX(Παραδοχές!$C$4:$I$4,MATCH($A31,Παραδοχές!$C$4:$I$4,1)))*(INDEX(Παραδοχές!$C$13:$I$13,MATCH($A31,Παραδοχές!$C$4:$I$4,1)+1)-INDEX(Παραδοχές!$C$13:$I$13,MATCH($A31,Παραδοχές!$C$4:$I$4,1)))/(INDEX(Παραδοχές!$C$4:$I$4,MATCH($A31,Παραδοχές!$C$4:$I$4,1)+1)-INDEX(Παραδοχές!$C$4:$I$4,MATCH($A31,Παραδοχές!$C$4:$I$4,1)))),IF($A31&gt;=Παραδοχές!$I$4,INDEX(Παραδοχές!$C$14:$I$14,7),INDEX(Παραδοχές!$C$14:$I$14,MATCH($A31,Παραδοχές!$C$4:$I$4,1))+($A31-INDEX(Παραδοχές!$C$4:$I$4,MATCH($A31,Παραδοχές!$C$4:$I$4,1)))*(INDEX(Παραδοχές!$C$14:$I$14,MATCH($A31,Παραδοχές!$C$4:$I$4,1)+1)-INDEX(Παραδοχές!$C$14:$I$14,MATCH($A31,Παραδοχές!$C$4:$I$4,1)))/(INDEX(Παραδοχές!$C$4:$I$4,MATCH($A31,Παραδοχές!$C$4:$I$4,1)+1)-INDEX(Παραδοχές!$C$4:$I$4,MATCH($A31,Παραδοχές!$C$4:$I$4,1)))))</f>
        <v>6.65</v>
      </c>
      <c r="I31" s="5">
        <f t="shared" si="1"/>
        <v>6.1</v>
      </c>
      <c r="J31" s="10">
        <f t="shared" si="2"/>
        <v>37.313750453382397</v>
      </c>
      <c r="K31" s="10">
        <f t="shared" si="3"/>
        <v>77.991855455840195</v>
      </c>
      <c r="L31" s="10">
        <f t="shared" si="4"/>
        <v>40.678105002457798</v>
      </c>
      <c r="M31" s="10">
        <f>J31/POWER(1+Παραδοχές!$C$8,A31-2026)</f>
        <v>13.759376634822001</v>
      </c>
      <c r="N31" s="6">
        <f>SUM($M$2:M31)</f>
        <v>418.644355109473</v>
      </c>
      <c r="O31" s="5">
        <f>Παραδοχές!$K$18*(IF($A31&gt;=Παραδοχές!$I$4,INDEX(Παραδοχές!$C$18:$I$18,7),INDEX(Παραδοχές!$C$18:$I$18,MATCH($A31,Παραδοχές!$C$4:$I$4,1))+($A31-INDEX(Παραδοχές!$C$4:$I$4,MATCH($A31,Παραδοχές!$C$4:$I$4,1)))*(INDEX(Παραδοχές!$C$18:$I$18,MATCH($A31,Παραδοχές!$C$4:$I$4,1)+1)-INDEX(Παραδοχές!$C$18:$I$18,MATCH($A31,Παραδοχές!$C$4:$I$4,1)))/(INDEX(Παραδοχές!$C$4:$I$4,MATCH($A31,Παραδοχές!$C$4:$I$4,1)+1)-INDEX(Παραδοχές!$C$4:$I$4,MATCH($A31,Παραδοχές!$C$4:$I$4,1)))))</f>
        <v>0</v>
      </c>
      <c r="P31" s="5">
        <f>Παραδοχές!$K$19*(IF($A31&gt;=Παραδοχές!$I$4,INDEX(Παραδοχές!$C$19:$I$19,7),INDEX(Παραδοχές!$C$19:$I$19,MATCH($A31,Παραδοχές!$C$4:$I$4,1))+($A31-INDEX(Παραδοχές!$C$4:$I$4,MATCH($A31,Παραδοχές!$C$4:$I$4,1)))*(INDEX(Παραδοχές!$C$19:$I$19,MATCH($A31,Παραδοχές!$C$4:$I$4,1)+1)-INDEX(Παραδοχές!$C$19:$I$19,MATCH($A31,Παραδοχές!$C$4:$I$4,1)))/(INDEX(Παραδοχές!$C$4:$I$4,MATCH($A31,Παραδοχές!$C$4:$I$4,1)+1)-INDEX(Παραδοχές!$C$4:$I$4,MATCH($A31,Παραδοχές!$C$4:$I$4,1)))))</f>
        <v>0</v>
      </c>
      <c r="Q31" s="5">
        <f>Παραδοχές!$K$20*(IF($A31&gt;=Παραδοχές!$I$4,INDEX(Παραδοχές!$C$20:$I$20,7),INDEX(Παραδοχές!$C$20:$I$20,MATCH($A31,Παραδοχές!$C$4:$I$4,1))+($A31-INDEX(Παραδοχές!$C$4:$I$4,MATCH($A31,Παραδοχές!$C$4:$I$4,1)))*(INDEX(Παραδοχές!$C$20:$I$20,MATCH($A31,Παραδοχές!$C$4:$I$4,1)+1)-INDEX(Παραδοχές!$C$20:$I$20,MATCH($A31,Παραδοχές!$C$4:$I$4,1)))/(INDEX(Παραδοχές!$C$4:$I$4,MATCH($A31,Παραδοχές!$C$4:$I$4,1)+1)-INDEX(Παραδοχές!$C$4:$I$4,MATCH($A31,Παραδοχές!$C$4:$I$4,1)))))</f>
        <v>0</v>
      </c>
      <c r="R31" s="5">
        <f>Παραδοχές!$K$21*(IF($A31&gt;=Παραδοχές!$I$4,INDEX(Παραδοχές!$C$21:$I$21,7),INDEX(Παραδοχές!$C$21:$I$21,MATCH($A31,Παραδοχές!$C$4:$I$4,1))+($A31-INDEX(Παραδοχές!$C$4:$I$4,MATCH($A31,Παραδοχές!$C$4:$I$4,1)))*(INDEX(Παραδοχές!$C$21:$I$21,MATCH($A31,Παραδοχές!$C$4:$I$4,1)+1)-INDEX(Παραδοχές!$C$21:$I$21,MATCH($A31,Παραδοχές!$C$4:$I$4,1)))/(INDEX(Παραδοχές!$C$4:$I$4,MATCH($A31,Παραδοχές!$C$4:$I$4,1)+1)-INDEX(Παραδοχές!$C$4:$I$4,MATCH($A31,Παραδοχές!$C$4:$I$4,1)))))</f>
        <v>0</v>
      </c>
      <c r="S31" s="5">
        <f>Παραδοχές!$K$22*(IF($A31&gt;=Παραδοχές!$I$4,INDEX(Παραδοχές!$C$22:$I$22,7),INDEX(Παραδοχές!$C$22:$I$22,MATCH($A31,Παραδοχές!$C$4:$I$4,1))+($A31-INDEX(Παραδοχές!$C$4:$I$4,MATCH($A31,Παραδοχές!$C$4:$I$4,1)))*(INDEX(Παραδοχές!$C$22:$I$22,MATCH($A31,Παραδοχές!$C$4:$I$4,1)+1)-INDEX(Παραδοχές!$C$22:$I$22,MATCH($A31,Παραδοχές!$C$4:$I$4,1)))/(INDEX(Παραδοχές!$C$4:$I$4,MATCH($A31,Παραδοχές!$C$4:$I$4,1)+1)-INDEX(Παραδοχές!$C$4:$I$4,MATCH($A31,Παραδοχές!$C$4:$I$4,1)))))</f>
        <v>0</v>
      </c>
      <c r="T31" s="6">
        <f>IF($A31&gt;=Παραδοχές!$I$4,INDEX(Παραδοχές!$C$26:$I$26,7),INDEX(Παραδοχές!$C$26:$I$26,MATCH($A31,Παραδοχές!$C$4:$I$4,1))+($A31-INDEX(Παραδοχές!$C$4:$I$4,MATCH($A31,Παραδοχές!$C$4:$I$4,1)))*(INDEX(Παραδοχές!$C$26:$I$26,MATCH($A31,Παραδοχές!$C$4:$I$4,1)+1)-INDEX(Παραδοχές!$C$26:$I$26,MATCH($A31,Παραδοχές!$C$4:$I$4,1)))/(INDEX(Παραδοχές!$C$4:$I$4,MATCH($A31,Παραδοχές!$C$4:$I$4,1)+1)-INDEX(Παραδοχές!$C$4:$I$4,MATCH($A31,Παραδοχές!$C$4:$I$4,1))))</f>
        <v>2850.5</v>
      </c>
      <c r="U31" s="6">
        <f>IF($A31&gt;=Παραδοχές!$I$4,INDEX(Παραδοχές!$C$27:$I$27,7),INDEX(Παραδοχές!$C$27:$I$27,MATCH($A31,Παραδοχές!$C$4:$I$4,1))+($A31-INDEX(Παραδοχές!$C$4:$I$4,MATCH($A31,Παραδοχές!$C$4:$I$4,1)))*(INDEX(Παραδοχές!$C$27:$I$27,MATCH($A31,Παραδοχές!$C$4:$I$4,1)+1)-INDEX(Παραδοχές!$C$27:$I$27,MATCH($A31,Παραδοχές!$C$4:$I$4,1)))/(INDEX(Παραδοχές!$C$4:$I$4,MATCH($A31,Παραδοχές!$C$4:$I$4,1)+1)-INDEX(Παραδοχές!$C$4:$I$4,MATCH($A31,Παραδοχές!$C$4:$I$4,1))))</f>
        <v>3939</v>
      </c>
      <c r="V31" s="12">
        <f>IF($A31&gt;=Παραδοχές!$I$4,INDEX(Παραδοχές!$C$28:$I$28,7),INDEX(Παραδοχές!$C$28:$I$28,MATCH($A31,Παραδοχές!$C$4:$I$4,1))+($A31-INDEX(Παραδοχές!$C$4:$I$4,MATCH($A31,Παραδοχές!$C$4:$I$4,1)))*(INDEX(Παραδοχές!$C$28:$I$28,MATCH($A31,Παραδοχές!$C$4:$I$4,1)+1)-INDEX(Παραδοχές!$C$28:$I$28,MATCH($A31,Παραδοχές!$C$4:$I$4,1)))/(INDEX(Παραδοχές!$C$4:$I$4,MATCH($A31,Παραδοχές!$C$4:$I$4,1)+1)-INDEX(Παραδοχές!$C$4:$I$4,MATCH($A31,Παραδοχές!$C$4:$I$4,1))))</f>
        <v>73.25</v>
      </c>
      <c r="W31" s="13">
        <f>1/POWER(1+Παραδοχές!$C$8,A31-2026)</f>
        <v>0.36874815497338298</v>
      </c>
      <c r="X31" s="5">
        <f>IF($A31&gt;=Παραδοχές!$I$4,INDEX(Παραδοχές!$C$34:$I$34,7),INDEX(Παραδοχές!$C$34:$I$34,MATCH($A31,Παραδοχές!$C$4:$I$4,1))+($A31-INDEX(Παραδοχές!$C$4:$I$4,MATCH($A31,Παραδοχές!$C$4:$I$4,1)))*(INDEX(Παραδοχές!$C$34:$I$34,MATCH($A31,Παραδοχές!$C$4:$I$4,1)+1)-INDEX(Παραδοχές!$C$34:$I$34,MATCH($A31,Παραδοχές!$C$4:$I$4,1)))/(INDEX(Παραδοχές!$C$4:$I$4,MATCH($A31,Παραδοχές!$C$4:$I$4,1)+1)-INDEX(Παραδοχές!$C$4:$I$4,MATCH($A31,Παραδοχές!$C$4:$I$4,1))))</f>
        <v>-0.75</v>
      </c>
      <c r="Y31" s="5">
        <f>IF($A31&gt;=Παραδοχές!$I$4,INDEX(Παραδοχές!$C$35:$I$35,7),INDEX(Παραδοχές!$C$35:$I$35,MATCH($A31,Παραδοχές!$C$4:$I$4,1))+($A31-INDEX(Παραδοχές!$C$4:$I$4,MATCH($A31,Παραδοχές!$C$4:$I$4,1)))*(INDEX(Παραδοχές!$C$35:$I$35,MATCH($A31,Παραδοχές!$C$4:$I$4,1)+1)-INDEX(Παραδοχές!$C$35:$I$35,MATCH($A31,Παραδοχές!$C$4:$I$4,1)))/(INDEX(Παραδοχές!$C$4:$I$4,MATCH($A31,Παραδοχές!$C$4:$I$4,1)+1)-INDEX(Παραδοχές!$C$4:$I$4,MATCH($A31,Παραδοχές!$C$4:$I$4,1))))</f>
        <v>-0.45</v>
      </c>
      <c r="Z31" s="5">
        <f>IF($A31&gt;=Παραδοχές!$I$4,INDEX(Παραδοχές!$C$36:$I$36,7),INDEX(Παραδοχές!$C$36:$I$36,MATCH($A31,Παραδοχές!$C$4:$I$4,1))+($A31-INDEX(Παραδοχές!$C$4:$I$4,MATCH($A31,Παραδοχές!$C$4:$I$4,1)))*(INDEX(Παραδοχές!$C$36:$I$36,MATCH($A31,Παραδοχές!$C$4:$I$4,1)+1)-INDEX(Παραδοχές!$C$36:$I$36,MATCH($A31,Παραδοχές!$C$4:$I$4,1)))/(INDEX(Παραδοχές!$C$4:$I$4,MATCH($A31,Παραδοχές!$C$4:$I$4,1)+1)-INDEX(Παραδοχές!$C$4:$I$4,MATCH($A31,Παραδοχές!$C$4:$I$4,1))))</f>
        <v>-0.4</v>
      </c>
      <c r="AA31" s="5">
        <f>IF($A31&gt;=Παραδοχές!$I$4,INDEX(Παραδοχές!$C$37:$I$37,7),INDEX(Παραδοχές!$C$37:$I$37,MATCH($A31,Παραδοχές!$C$4:$I$4,1))+($A31-INDEX(Παραδοχές!$C$4:$I$4,MATCH($A31,Παραδοχές!$C$4:$I$4,1)))*(INDEX(Παραδοχές!$C$37:$I$37,MATCH($A31,Παραδοχές!$C$4:$I$4,1)+1)-INDEX(Παραδοχές!$C$37:$I$37,MATCH($A31,Παραδοχές!$C$4:$I$4,1)))/(INDEX(Παραδοχές!$C$4:$I$4,MATCH($A31,Παραδοχές!$C$4:$I$4,1)+1)-INDEX(Παραδοχές!$C$4:$I$4,MATCH($A31,Παραδοχές!$C$4:$I$4,1))))</f>
        <v>-0.5</v>
      </c>
      <c r="AB31" s="5">
        <f>IF($A31&gt;=Παραδοχές!$I$4,INDEX(Παραδοχές!$C$38:$I$38,7),INDEX(Παραδοχές!$C$38:$I$38,MATCH($A31,Παραδοχές!$C$4:$I$4,1))+($A31-INDEX(Παραδοχές!$C$4:$I$4,MATCH($A31,Παραδοχές!$C$4:$I$4,1)))*(INDEX(Παραδοχές!$C$38:$I$38,MATCH($A31,Παραδοχές!$C$4:$I$4,1)+1)-INDEX(Παραδοχές!$C$38:$I$38,MATCH($A31,Παραδοχές!$C$4:$I$4,1)))/(INDEX(Παραδοχές!$C$4:$I$4,MATCH($A31,Παραδοχές!$C$4:$I$4,1)+1)-INDEX(Παραδοχές!$C$4:$I$4,MATCH($A31,Παραδοχές!$C$4:$I$4,1))))</f>
        <v>-0.2</v>
      </c>
      <c r="AC31" s="5">
        <f>IF($A31&gt;=Παραδοχές!$I$4,INDEX(Παραδοχές!$C$39:$I$39,7),INDEX(Παραδοχές!$C$39:$I$39,MATCH($A31,Παραδοχές!$C$4:$I$4,1))+($A31-INDEX(Παραδοχές!$C$4:$I$4,MATCH($A31,Παραδοχές!$C$4:$I$4,1)))*(INDEX(Παραδοχές!$C$39:$I$39,MATCH($A31,Παραδοχές!$C$4:$I$4,1)+1)-INDEX(Παραδοχές!$C$39:$I$39,MATCH($A31,Παραδοχές!$C$4:$I$4,1)))/(INDEX(Παραδοχές!$C$4:$I$4,MATCH($A31,Παραδοχές!$C$4:$I$4,1)+1)-INDEX(Παραδοχές!$C$4:$I$4,MATCH($A31,Παραδοχές!$C$4:$I$4,1))))</f>
        <v>-0.15</v>
      </c>
      <c r="AD31" s="5">
        <f>IF($A31&gt;=Παραδοχές!$I$4,INDEX(Παραδοχές!$C$40:$I$40,7),INDEX(Παραδοχές!$C$40:$I$40,MATCH($A31,Παραδοχές!$C$4:$I$4,1))+($A31-INDEX(Παραδοχές!$C$4:$I$4,MATCH($A31,Παραδοχές!$C$4:$I$4,1)))*(INDEX(Παραδοχές!$C$40:$I$40,MATCH($A31,Παραδοχές!$C$4:$I$4,1)+1)-INDEX(Παραδοχές!$C$40:$I$40,MATCH($A31,Παραδοχές!$C$4:$I$4,1)))/(INDEX(Παραδοχές!$C$4:$I$4,MATCH($A31,Παραδοχές!$C$4:$I$4,1)+1)-INDEX(Παραδοχές!$C$4:$I$4,MATCH($A31,Παραδοχές!$C$4:$I$4,1))))</f>
        <v>-0.12</v>
      </c>
      <c r="AE31" s="5">
        <f>IF($A31&gt;=Παραδοχές!$I$4,INDEX(Παραδοχές!$C$41:$I$41,7),INDEX(Παραδοχές!$C$41:$I$41,MATCH($A31,Παραδοχές!$C$4:$I$4,1))+($A31-INDEX(Παραδοχές!$C$4:$I$4,MATCH($A31,Παραδοχές!$C$4:$I$4,1)))*(INDEX(Παραδοχές!$C$41:$I$41,MATCH($A31,Παραδοχές!$C$4:$I$4,1)+1)-INDEX(Παραδοχές!$C$41:$I$41,MATCH($A31,Παραδοχές!$C$4:$I$4,1)))/(INDEX(Παραδοχές!$C$4:$I$4,MATCH($A31,Παραδοχές!$C$4:$I$4,1)+1)-INDEX(Παραδοχές!$C$4:$I$4,MATCH($A31,Παραδοχές!$C$4:$I$4,1))))</f>
        <v>1.95</v>
      </c>
      <c r="AF31" s="5">
        <f>IF($A31&gt;=Παραδοχές!$I$4,INDEX(Παραδοχές!$C$42:$I$42,7),INDEX(Παραδοχές!$C$42:$I$42,MATCH($A31,Παραδοχές!$C$4:$I$4,1))+($A31-INDEX(Παραδοχές!$C$4:$I$4,MATCH($A31,Παραδοχές!$C$4:$I$4,1)))*(INDEX(Παραδοχές!$C$42:$I$42,MATCH($A31,Παραδοχές!$C$4:$I$4,1)+1)-INDEX(Παραδοχές!$C$42:$I$42,MATCH($A31,Παραδοχές!$C$4:$I$4,1)))/(INDEX(Παραδοχές!$C$4:$I$4,MATCH($A31,Παραδοχές!$C$4:$I$4,1)+1)-INDEX(Παραδοχές!$C$4:$I$4,MATCH($A31,Παραδοχές!$C$4:$I$4,1))))</f>
        <v>-0.95</v>
      </c>
    </row>
    <row r="32" spans="1:32" ht="15" customHeight="1" x14ac:dyDescent="0.25">
      <c r="A32" s="4">
        <v>2056</v>
      </c>
      <c r="B32" s="5">
        <f>IF($A32&gt;=Παραδοχές!$I$4,INDEX(Παραδοχές!$C$5:$I$5,7),INDEX(Παραδοχές!$C$5:$I$5,MATCH($A32,Παραδοχές!$C$4:$I$4,1))+($A32-INDEX(Παραδοχές!$C$4:$I$4,MATCH($A32,Παραδοχές!$C$4:$I$4,1)))*(INDEX(Παραδοχές!$C$5:$I$5,MATCH($A32,Παραδοχές!$C$4:$I$4,1)+1)-INDEX(Παραδοχές!$C$5:$I$5,MATCH($A32,Παραδοχές!$C$4:$I$4,1)))/(INDEX(Παραδοχές!$C$4:$I$4,MATCH($A32,Παραδοχές!$C$4:$I$4,1)+1)-INDEX(Παραδοχές!$C$4:$I$4,MATCH($A32,Παραδοχές!$C$4:$I$4,1))))</f>
        <v>0.98</v>
      </c>
      <c r="C32" s="5">
        <f>IF($A32&gt;=Παραδοχές!$I$4,INDEX(Παραδοχές!$C$6:$I$6,7),INDEX(Παραδοχές!$C$6:$I$6,MATCH($A32,Παραδοχές!$C$4:$I$4,1))+($A32-INDEX(Παραδοχές!$C$4:$I$4,MATCH($A32,Παραδοχές!$C$4:$I$4,1)))*(INDEX(Παραδοχές!$C$6:$I$6,MATCH($A32,Παραδοχές!$C$4:$I$4,1)+1)-INDEX(Παραδοχές!$C$6:$I$6,MATCH($A32,Παραδοχές!$C$4:$I$4,1)))/(INDEX(Παραδοχές!$C$4:$I$4,MATCH($A32,Παραδοχές!$C$4:$I$4,1)+1)-INDEX(Παραδοχές!$C$4:$I$4,MATCH($A32,Παραδοχές!$C$4:$I$4,1))))</f>
        <v>2</v>
      </c>
      <c r="D32" s="6">
        <f t="shared" si="5"/>
        <v>629.92951175234703</v>
      </c>
      <c r="E32" s="5">
        <f>CHOOSE(Παραδοχές!$C$15,IF($A32&gt;=Παραδοχές!$I$4,INDEX(Παραδοχές!$C$11:$I$11,7),INDEX(Παραδοχές!$C$11:$I$11,MATCH($A32,Παραδοχές!$C$4:$I$4,1))+($A32-INDEX(Παραδοχές!$C$4:$I$4,MATCH($A32,Παραδοχές!$C$4:$I$4,1)))*(INDEX(Παραδοχές!$C$11:$I$11,MATCH($A32,Παραδοχές!$C$4:$I$4,1)+1)-INDEX(Παραδοχές!$C$11:$I$11,MATCH($A32,Παραδοχές!$C$4:$I$4,1)))/(INDEX(Παραδοχές!$C$4:$I$4,MATCH($A32,Παραδοχές!$C$4:$I$4,1)+1)-INDEX(Παραδοχές!$C$4:$I$4,MATCH($A32,Παραδοχές!$C$4:$I$4,1)))),IF($A32&gt;=Παραδοχές!$I$4,INDEX(Παραδοχές!$C$12:$I$12,7),INDEX(Παραδοχές!$C$12:$I$12,MATCH($A32,Παραδοχές!$C$4:$I$4,1))+($A32-INDEX(Παραδοχές!$C$4:$I$4,MATCH($A32,Παραδοχές!$C$4:$I$4,1)))*(INDEX(Παραδοχές!$C$12:$I$12,MATCH($A32,Παραδοχές!$C$4:$I$4,1)+1)-INDEX(Παραδοχές!$C$12:$I$12,MATCH($A32,Παραδοχές!$C$4:$I$4,1)))/(INDEX(Παραδοχές!$C$4:$I$4,MATCH($A32,Παραδοχές!$C$4:$I$4,1)+1)-INDEX(Παραδοχές!$C$4:$I$4,MATCH($A32,Παραδοχές!$C$4:$I$4,1)))))</f>
        <v>12.62</v>
      </c>
      <c r="F32" s="5">
        <f>SUM(O32:S32)+Παραδοχές!$K$34*(X32+IF($A32&gt;=2027,Παραδοχές!$J$34,0))+Παραδοχές!$K$35*(Y32+IF($A32&gt;=2027,Παραδοχές!$J$35,0))+Παραδοχές!$K$36*(Z32+IF($A32&gt;=2027,Παραδοχές!$J$36,0))+Παραδοχές!$K$37*(AA32+IF($A32&gt;=2027,Παραδοχές!$J$37,0))+Παραδοχές!$K$38*(AB32+IF($A32&gt;=2027,Παραδοχές!$J$38,0))+Παραδοχές!$K$39*(AC32+IF($A32&gt;=2027,Παραδοχές!$J$39,0))+Παραδοχές!$K$40*(AD32+IF($A32&gt;=2027,Παραδοχές!$J$40,0))+Παραδοχές!$K$41*(AE32+IF($A32&gt;=2027,Παραδοχές!$J$41,0))+Παραδοχές!$K$42*(AF32+IF($A32&gt;=2027,Παραδοχές!$J$42,0))</f>
        <v>0</v>
      </c>
      <c r="G32" s="5">
        <f t="shared" si="0"/>
        <v>12.62</v>
      </c>
      <c r="H32" s="5">
        <f>CHOOSE(Παραδοχές!$C$15,IF($A32&gt;=Παραδοχές!$I$4,INDEX(Παραδοχές!$C$13:$I$13,7),INDEX(Παραδοχές!$C$13:$I$13,MATCH($A32,Παραδοχές!$C$4:$I$4,1))+($A32-INDEX(Παραδοχές!$C$4:$I$4,MATCH($A32,Παραδοχές!$C$4:$I$4,1)))*(INDEX(Παραδοχές!$C$13:$I$13,MATCH($A32,Παραδοχές!$C$4:$I$4,1)+1)-INDEX(Παραδοχές!$C$13:$I$13,MATCH($A32,Παραδοχές!$C$4:$I$4,1)))/(INDEX(Παραδοχές!$C$4:$I$4,MATCH($A32,Παραδοχές!$C$4:$I$4,1)+1)-INDEX(Παραδοχές!$C$4:$I$4,MATCH($A32,Παραδοχές!$C$4:$I$4,1)))),IF($A32&gt;=Παραδοχές!$I$4,INDEX(Παραδοχές!$C$14:$I$14,7),INDEX(Παραδοχές!$C$14:$I$14,MATCH($A32,Παραδοχές!$C$4:$I$4,1))+($A32-INDEX(Παραδοχές!$C$4:$I$4,MATCH($A32,Παραδοχές!$C$4:$I$4,1)))*(INDEX(Παραδοχές!$C$14:$I$14,MATCH($A32,Παραδοχές!$C$4:$I$4,1)+1)-INDEX(Παραδοχές!$C$14:$I$14,MATCH($A32,Παραδοχές!$C$4:$I$4,1)))/(INDEX(Παραδοχές!$C$4:$I$4,MATCH($A32,Παραδοχές!$C$4:$I$4,1)+1)-INDEX(Παραδοχές!$C$4:$I$4,MATCH($A32,Παραδοχές!$C$4:$I$4,1)))))</f>
        <v>6.61</v>
      </c>
      <c r="I32" s="5">
        <f t="shared" si="1"/>
        <v>6.01</v>
      </c>
      <c r="J32" s="10">
        <f t="shared" si="2"/>
        <v>37.8587636563161</v>
      </c>
      <c r="K32" s="10">
        <f t="shared" si="3"/>
        <v>79.497104383146194</v>
      </c>
      <c r="L32" s="10">
        <f t="shared" si="4"/>
        <v>41.638340726830101</v>
      </c>
      <c r="M32" s="10">
        <f>J32/POWER(1+Παραδοχές!$C$8,A32-2026)</f>
        <v>13.488260142840501</v>
      </c>
      <c r="N32" s="6">
        <f>SUM($M$2:M32)</f>
        <v>432.132615252314</v>
      </c>
      <c r="O32" s="5">
        <f>Παραδοχές!$K$18*(IF($A32&gt;=Παραδοχές!$I$4,INDEX(Παραδοχές!$C$18:$I$18,7),INDEX(Παραδοχές!$C$18:$I$18,MATCH($A32,Παραδοχές!$C$4:$I$4,1))+($A32-INDEX(Παραδοχές!$C$4:$I$4,MATCH($A32,Παραδοχές!$C$4:$I$4,1)))*(INDEX(Παραδοχές!$C$18:$I$18,MATCH($A32,Παραδοχές!$C$4:$I$4,1)+1)-INDEX(Παραδοχές!$C$18:$I$18,MATCH($A32,Παραδοχές!$C$4:$I$4,1)))/(INDEX(Παραδοχές!$C$4:$I$4,MATCH($A32,Παραδοχές!$C$4:$I$4,1)+1)-INDEX(Παραδοχές!$C$4:$I$4,MATCH($A32,Παραδοχές!$C$4:$I$4,1)))))</f>
        <v>0</v>
      </c>
      <c r="P32" s="5">
        <f>Παραδοχές!$K$19*(IF($A32&gt;=Παραδοχές!$I$4,INDEX(Παραδοχές!$C$19:$I$19,7),INDEX(Παραδοχές!$C$19:$I$19,MATCH($A32,Παραδοχές!$C$4:$I$4,1))+($A32-INDEX(Παραδοχές!$C$4:$I$4,MATCH($A32,Παραδοχές!$C$4:$I$4,1)))*(INDEX(Παραδοχές!$C$19:$I$19,MATCH($A32,Παραδοχές!$C$4:$I$4,1)+1)-INDEX(Παραδοχές!$C$19:$I$19,MATCH($A32,Παραδοχές!$C$4:$I$4,1)))/(INDEX(Παραδοχές!$C$4:$I$4,MATCH($A32,Παραδοχές!$C$4:$I$4,1)+1)-INDEX(Παραδοχές!$C$4:$I$4,MATCH($A32,Παραδοχές!$C$4:$I$4,1)))))</f>
        <v>0</v>
      </c>
      <c r="Q32" s="5">
        <f>Παραδοχές!$K$20*(IF($A32&gt;=Παραδοχές!$I$4,INDEX(Παραδοχές!$C$20:$I$20,7),INDEX(Παραδοχές!$C$20:$I$20,MATCH($A32,Παραδοχές!$C$4:$I$4,1))+($A32-INDEX(Παραδοχές!$C$4:$I$4,MATCH($A32,Παραδοχές!$C$4:$I$4,1)))*(INDEX(Παραδοχές!$C$20:$I$20,MATCH($A32,Παραδοχές!$C$4:$I$4,1)+1)-INDEX(Παραδοχές!$C$20:$I$20,MATCH($A32,Παραδοχές!$C$4:$I$4,1)))/(INDEX(Παραδοχές!$C$4:$I$4,MATCH($A32,Παραδοχές!$C$4:$I$4,1)+1)-INDEX(Παραδοχές!$C$4:$I$4,MATCH($A32,Παραδοχές!$C$4:$I$4,1)))))</f>
        <v>0</v>
      </c>
      <c r="R32" s="5">
        <f>Παραδοχές!$K$21*(IF($A32&gt;=Παραδοχές!$I$4,INDEX(Παραδοχές!$C$21:$I$21,7),INDEX(Παραδοχές!$C$21:$I$21,MATCH($A32,Παραδοχές!$C$4:$I$4,1))+($A32-INDEX(Παραδοχές!$C$4:$I$4,MATCH($A32,Παραδοχές!$C$4:$I$4,1)))*(INDEX(Παραδοχές!$C$21:$I$21,MATCH($A32,Παραδοχές!$C$4:$I$4,1)+1)-INDEX(Παραδοχές!$C$21:$I$21,MATCH($A32,Παραδοχές!$C$4:$I$4,1)))/(INDEX(Παραδοχές!$C$4:$I$4,MATCH($A32,Παραδοχές!$C$4:$I$4,1)+1)-INDEX(Παραδοχές!$C$4:$I$4,MATCH($A32,Παραδοχές!$C$4:$I$4,1)))))</f>
        <v>0</v>
      </c>
      <c r="S32" s="5">
        <f>Παραδοχές!$K$22*(IF($A32&gt;=Παραδοχές!$I$4,INDEX(Παραδοχές!$C$22:$I$22,7),INDEX(Παραδοχές!$C$22:$I$22,MATCH($A32,Παραδοχές!$C$4:$I$4,1))+($A32-INDEX(Παραδοχές!$C$4:$I$4,MATCH($A32,Παραδοχές!$C$4:$I$4,1)))*(INDEX(Παραδοχές!$C$22:$I$22,MATCH($A32,Παραδοχές!$C$4:$I$4,1)+1)-INDEX(Παραδοχές!$C$22:$I$22,MATCH($A32,Παραδοχές!$C$4:$I$4,1)))/(INDEX(Παραδοχές!$C$4:$I$4,MATCH($A32,Παραδοχές!$C$4:$I$4,1)+1)-INDEX(Παραδοχές!$C$4:$I$4,MATCH($A32,Παραδοχές!$C$4:$I$4,1)))))</f>
        <v>0</v>
      </c>
      <c r="T32" s="6">
        <f>IF($A32&gt;=Παραδοχές!$I$4,INDEX(Παραδοχές!$C$26:$I$26,7),INDEX(Παραδοχές!$C$26:$I$26,MATCH($A32,Παραδοχές!$C$4:$I$4,1))+($A32-INDEX(Παραδοχές!$C$4:$I$4,MATCH($A32,Παραδοχές!$C$4:$I$4,1)))*(INDEX(Παραδοχές!$C$26:$I$26,MATCH($A32,Παραδοχές!$C$4:$I$4,1)+1)-INDEX(Παραδοχές!$C$26:$I$26,MATCH($A32,Παραδοχές!$C$4:$I$4,1)))/(INDEX(Παραδοχές!$C$4:$I$4,MATCH($A32,Παραδοχές!$C$4:$I$4,1)+1)-INDEX(Παραδοχές!$C$4:$I$4,MATCH($A32,Παραδοχές!$C$4:$I$4,1))))</f>
        <v>2828.8</v>
      </c>
      <c r="U32" s="6">
        <f>IF($A32&gt;=Παραδοχές!$I$4,INDEX(Παραδοχές!$C$27:$I$27,7),INDEX(Παραδοχές!$C$27:$I$27,MATCH($A32,Παραδοχές!$C$4:$I$4,1))+($A32-INDEX(Παραδοχές!$C$4:$I$4,MATCH($A32,Παραδοχές!$C$4:$I$4,1)))*(INDEX(Παραδοχές!$C$27:$I$27,MATCH($A32,Παραδοχές!$C$4:$I$4,1)+1)-INDEX(Παραδοχές!$C$27:$I$27,MATCH($A32,Παραδοχές!$C$4:$I$4,1)))/(INDEX(Παραδοχές!$C$4:$I$4,MATCH($A32,Παραδοχές!$C$4:$I$4,1)+1)-INDEX(Παραδοχές!$C$4:$I$4,MATCH($A32,Παραδοχές!$C$4:$I$4,1))))</f>
        <v>3915.6</v>
      </c>
      <c r="V32" s="12">
        <f>IF($A32&gt;=Παραδοχές!$I$4,INDEX(Παραδοχές!$C$28:$I$28,7),INDEX(Παραδοχές!$C$28:$I$28,MATCH($A32,Παραδοχές!$C$4:$I$4,1))+($A32-INDEX(Παραδοχές!$C$4:$I$4,MATCH($A32,Παραδοχές!$C$4:$I$4,1)))*(INDEX(Παραδοχές!$C$28:$I$28,MATCH($A32,Παραδοχές!$C$4:$I$4,1)+1)-INDEX(Παραδοχές!$C$28:$I$28,MATCH($A32,Παραδοχές!$C$4:$I$4,1)))/(INDEX(Παραδοχές!$C$4:$I$4,MATCH($A32,Παραδοχές!$C$4:$I$4,1)+1)-INDEX(Παραδοχές!$C$4:$I$4,MATCH($A32,Παραδοχές!$C$4:$I$4,1))))</f>
        <v>73.02</v>
      </c>
      <c r="W32" s="13">
        <f>1/POWER(1+Παραδοχές!$C$8,A32-2026)</f>
        <v>0.35627841060230198</v>
      </c>
      <c r="X32" s="5">
        <f>IF($A32&gt;=Παραδοχές!$I$4,INDEX(Παραδοχές!$C$34:$I$34,7),INDEX(Παραδοχές!$C$34:$I$34,MATCH($A32,Παραδοχές!$C$4:$I$4,1))+($A32-INDEX(Παραδοχές!$C$4:$I$4,MATCH($A32,Παραδοχές!$C$4:$I$4,1)))*(INDEX(Παραδοχές!$C$34:$I$34,MATCH($A32,Παραδοχές!$C$4:$I$4,1)+1)-INDEX(Παραδοχές!$C$34:$I$34,MATCH($A32,Παραδοχές!$C$4:$I$4,1)))/(INDEX(Παραδοχές!$C$4:$I$4,MATCH($A32,Παραδοχές!$C$4:$I$4,1)+1)-INDEX(Παραδοχές!$C$4:$I$4,MATCH($A32,Παραδοχές!$C$4:$I$4,1))))</f>
        <v>-0.78</v>
      </c>
      <c r="Y32" s="5">
        <f>IF($A32&gt;=Παραδοχές!$I$4,INDEX(Παραδοχές!$C$35:$I$35,7),INDEX(Παραδοχές!$C$35:$I$35,MATCH($A32,Παραδοχές!$C$4:$I$4,1))+($A32-INDEX(Παραδοχές!$C$4:$I$4,MATCH($A32,Παραδοχές!$C$4:$I$4,1)))*(INDEX(Παραδοχές!$C$35:$I$35,MATCH($A32,Παραδοχές!$C$4:$I$4,1)+1)-INDEX(Παραδοχές!$C$35:$I$35,MATCH($A32,Παραδοχές!$C$4:$I$4,1)))/(INDEX(Παραδοχές!$C$4:$I$4,MATCH($A32,Παραδοχές!$C$4:$I$4,1)+1)-INDEX(Παραδοχές!$C$4:$I$4,MATCH($A32,Παραδοχές!$C$4:$I$4,1))))</f>
        <v>-0.45</v>
      </c>
      <c r="Z32" s="5">
        <f>IF($A32&gt;=Παραδοχές!$I$4,INDEX(Παραδοχές!$C$36:$I$36,7),INDEX(Παραδοχές!$C$36:$I$36,MATCH($A32,Παραδοχές!$C$4:$I$4,1))+($A32-INDEX(Παραδοχές!$C$4:$I$4,MATCH($A32,Παραδοχές!$C$4:$I$4,1)))*(INDEX(Παραδοχές!$C$36:$I$36,MATCH($A32,Παραδοχές!$C$4:$I$4,1)+1)-INDEX(Παραδοχές!$C$36:$I$36,MATCH($A32,Παραδοχές!$C$4:$I$4,1)))/(INDEX(Παραδοχές!$C$4:$I$4,MATCH($A32,Παραδοχές!$C$4:$I$4,1)+1)-INDEX(Παραδοχές!$C$4:$I$4,MATCH($A32,Παραδοχές!$C$4:$I$4,1))))</f>
        <v>-0.38</v>
      </c>
      <c r="AA32" s="5">
        <f>IF($A32&gt;=Παραδοχές!$I$4,INDEX(Παραδοχές!$C$37:$I$37,7),INDEX(Παραδοχές!$C$37:$I$37,MATCH($A32,Παραδοχές!$C$4:$I$4,1))+($A32-INDEX(Παραδοχές!$C$4:$I$4,MATCH($A32,Παραδοχές!$C$4:$I$4,1)))*(INDEX(Παραδοχές!$C$37:$I$37,MATCH($A32,Παραδοχές!$C$4:$I$4,1)+1)-INDEX(Παραδοχές!$C$37:$I$37,MATCH($A32,Παραδοχές!$C$4:$I$4,1)))/(INDEX(Παραδοχές!$C$4:$I$4,MATCH($A32,Παραδοχές!$C$4:$I$4,1)+1)-INDEX(Παραδοχές!$C$4:$I$4,MATCH($A32,Παραδοχές!$C$4:$I$4,1))))</f>
        <v>-0.52</v>
      </c>
      <c r="AB32" s="5">
        <f>IF($A32&gt;=Παραδοχές!$I$4,INDEX(Παραδοχές!$C$38:$I$38,7),INDEX(Παραδοχές!$C$38:$I$38,MATCH($A32,Παραδοχές!$C$4:$I$4,1))+($A32-INDEX(Παραδοχές!$C$4:$I$4,MATCH($A32,Παραδοχές!$C$4:$I$4,1)))*(INDEX(Παραδοχές!$C$38:$I$38,MATCH($A32,Παραδοχές!$C$4:$I$4,1)+1)-INDEX(Παραδοχές!$C$38:$I$38,MATCH($A32,Παραδοχές!$C$4:$I$4,1)))/(INDEX(Παραδοχές!$C$4:$I$4,MATCH($A32,Παραδοχές!$C$4:$I$4,1)+1)-INDEX(Παραδοχές!$C$4:$I$4,MATCH($A32,Παραδοχές!$C$4:$I$4,1))))</f>
        <v>-0.2</v>
      </c>
      <c r="AC32" s="5">
        <f>IF($A32&gt;=Παραδοχές!$I$4,INDEX(Παραδοχές!$C$39:$I$39,7),INDEX(Παραδοχές!$C$39:$I$39,MATCH($A32,Παραδοχές!$C$4:$I$4,1))+($A32-INDEX(Παραδοχές!$C$4:$I$4,MATCH($A32,Παραδοχές!$C$4:$I$4,1)))*(INDEX(Παραδοχές!$C$39:$I$39,MATCH($A32,Παραδοχές!$C$4:$I$4,1)+1)-INDEX(Παραδοχές!$C$39:$I$39,MATCH($A32,Παραδοχές!$C$4:$I$4,1)))/(INDEX(Παραδοχές!$C$4:$I$4,MATCH($A32,Παραδοχές!$C$4:$I$4,1)+1)-INDEX(Παραδοχές!$C$4:$I$4,MATCH($A32,Παραδοχές!$C$4:$I$4,1))))</f>
        <v>-0.15</v>
      </c>
      <c r="AD32" s="5">
        <f>IF($A32&gt;=Παραδοχές!$I$4,INDEX(Παραδοχές!$C$40:$I$40,7),INDEX(Παραδοχές!$C$40:$I$40,MATCH($A32,Παραδοχές!$C$4:$I$4,1))+($A32-INDEX(Παραδοχές!$C$4:$I$4,MATCH($A32,Παραδοχές!$C$4:$I$4,1)))*(INDEX(Παραδοχές!$C$40:$I$40,MATCH($A32,Παραδοχές!$C$4:$I$4,1)+1)-INDEX(Παραδοχές!$C$40:$I$40,MATCH($A32,Παραδοχές!$C$4:$I$4,1)))/(INDEX(Παραδοχές!$C$4:$I$4,MATCH($A32,Παραδοχές!$C$4:$I$4,1)+1)-INDEX(Παραδοχές!$C$4:$I$4,MATCH($A32,Παραδοχές!$C$4:$I$4,1))))</f>
        <v>-0.12</v>
      </c>
      <c r="AE32" s="5">
        <f>IF($A32&gt;=Παραδοχές!$I$4,INDEX(Παραδοχές!$C$41:$I$41,7),INDEX(Παραδοχές!$C$41:$I$41,MATCH($A32,Παραδοχές!$C$4:$I$4,1))+($A32-INDEX(Παραδοχές!$C$4:$I$4,MATCH($A32,Παραδοχές!$C$4:$I$4,1)))*(INDEX(Παραδοχές!$C$41:$I$41,MATCH($A32,Παραδοχές!$C$4:$I$4,1)+1)-INDEX(Παραδοχές!$C$41:$I$41,MATCH($A32,Παραδοχές!$C$4:$I$4,1)))/(INDEX(Παραδοχές!$C$4:$I$4,MATCH($A32,Παραδοχές!$C$4:$I$4,1)+1)-INDEX(Παραδοχές!$C$4:$I$4,MATCH($A32,Παραδοχές!$C$4:$I$4,1))))</f>
        <v>2.06</v>
      </c>
      <c r="AF32" s="5">
        <f>IF($A32&gt;=Παραδοχές!$I$4,INDEX(Παραδοχές!$C$42:$I$42,7),INDEX(Παραδοχές!$C$42:$I$42,MATCH($A32,Παραδοχές!$C$4:$I$4,1))+($A32-INDEX(Παραδοχές!$C$4:$I$4,MATCH($A32,Παραδοχές!$C$4:$I$4,1)))*(INDEX(Παραδοχές!$C$42:$I$42,MATCH($A32,Παραδοχές!$C$4:$I$4,1)+1)-INDEX(Παραδοχές!$C$42:$I$42,MATCH($A32,Παραδοχές!$C$4:$I$4,1)))/(INDEX(Παραδοχές!$C$4:$I$4,MATCH($A32,Παραδοχές!$C$4:$I$4,1)+1)-INDEX(Παραδοχές!$C$4:$I$4,MATCH($A32,Παραδοχές!$C$4:$I$4,1))))</f>
        <v>-0.96</v>
      </c>
    </row>
    <row r="33" spans="1:32" ht="15" customHeight="1" x14ac:dyDescent="0.25">
      <c r="A33" s="4">
        <v>2057</v>
      </c>
      <c r="B33" s="5">
        <f>IF($A33&gt;=Παραδοχές!$I$4,INDEX(Παραδοχές!$C$5:$I$5,7),INDEX(Παραδοχές!$C$5:$I$5,MATCH($A33,Παραδοχές!$C$4:$I$4,1))+($A33-INDEX(Παραδοχές!$C$4:$I$4,MATCH($A33,Παραδοχές!$C$4:$I$4,1)))*(INDEX(Παραδοχές!$C$5:$I$5,MATCH($A33,Παραδοχές!$C$4:$I$4,1)+1)-INDEX(Παραδοχές!$C$5:$I$5,MATCH($A33,Παραδοχές!$C$4:$I$4,1)))/(INDEX(Παραδοχές!$C$4:$I$4,MATCH($A33,Παραδοχές!$C$4:$I$4,1)+1)-INDEX(Παραδοχές!$C$4:$I$4,MATCH($A33,Παραδοχές!$C$4:$I$4,1))))</f>
        <v>1.01</v>
      </c>
      <c r="C33" s="5">
        <f>IF($A33&gt;=Παραδοχές!$I$4,INDEX(Παραδοχές!$C$6:$I$6,7),INDEX(Παραδοχές!$C$6:$I$6,MATCH($A33,Παραδοχές!$C$4:$I$4,1))+($A33-INDEX(Παραδοχές!$C$4:$I$4,MATCH($A33,Παραδοχές!$C$4:$I$4,1)))*(INDEX(Παραδοχές!$C$6:$I$6,MATCH($A33,Παραδοχές!$C$4:$I$4,1)+1)-INDEX(Παραδοχές!$C$6:$I$6,MATCH($A33,Παραδοχές!$C$4:$I$4,1)))/(INDEX(Παραδοχές!$C$4:$I$4,MATCH($A33,Παραδοχές!$C$4:$I$4,1)+1)-INDEX(Παραδοχές!$C$4:$I$4,MATCH($A33,Παραδοχές!$C$4:$I$4,1))))</f>
        <v>2</v>
      </c>
      <c r="D33" s="6">
        <f t="shared" si="5"/>
        <v>648.890390056093</v>
      </c>
      <c r="E33" s="5">
        <f>CHOOSE(Παραδοχές!$C$15,IF($A33&gt;=Παραδοχές!$I$4,INDEX(Παραδοχές!$C$11:$I$11,7),INDEX(Παραδοχές!$C$11:$I$11,MATCH($A33,Παραδοχές!$C$4:$I$4,1))+($A33-INDEX(Παραδοχές!$C$4:$I$4,MATCH($A33,Παραδοχές!$C$4:$I$4,1)))*(INDEX(Παραδοχές!$C$11:$I$11,MATCH($A33,Παραδοχές!$C$4:$I$4,1)+1)-INDEX(Παραδοχές!$C$11:$I$11,MATCH($A33,Παραδοχές!$C$4:$I$4,1)))/(INDEX(Παραδοχές!$C$4:$I$4,MATCH($A33,Παραδοχές!$C$4:$I$4,1)+1)-INDEX(Παραδοχές!$C$4:$I$4,MATCH($A33,Παραδοχές!$C$4:$I$4,1)))),IF($A33&gt;=Παραδοχές!$I$4,INDEX(Παραδοχές!$C$12:$I$12,7),INDEX(Παραδοχές!$C$12:$I$12,MATCH($A33,Παραδοχές!$C$4:$I$4,1))+($A33-INDEX(Παραδοχές!$C$4:$I$4,MATCH($A33,Παραδοχές!$C$4:$I$4,1)))*(INDEX(Παραδοχές!$C$12:$I$12,MATCH($A33,Παραδοχές!$C$4:$I$4,1)+1)-INDEX(Παραδοχές!$C$12:$I$12,MATCH($A33,Παραδοχές!$C$4:$I$4,1)))/(INDEX(Παραδοχές!$C$4:$I$4,MATCH($A33,Παραδοχές!$C$4:$I$4,1)+1)-INDEX(Παραδοχές!$C$4:$I$4,MATCH($A33,Παραδοχές!$C$4:$I$4,1)))))</f>
        <v>12.49</v>
      </c>
      <c r="F33" s="5">
        <f>SUM(O33:S33)+Παραδοχές!$K$34*(X33+IF($A33&gt;=2027,Παραδοχές!$J$34,0))+Παραδοχές!$K$35*(Y33+IF($A33&gt;=2027,Παραδοχές!$J$35,0))+Παραδοχές!$K$36*(Z33+IF($A33&gt;=2027,Παραδοχές!$J$36,0))+Παραδοχές!$K$37*(AA33+IF($A33&gt;=2027,Παραδοχές!$J$37,0))+Παραδοχές!$K$38*(AB33+IF($A33&gt;=2027,Παραδοχές!$J$38,0))+Παραδοχές!$K$39*(AC33+IF($A33&gt;=2027,Παραδοχές!$J$39,0))+Παραδοχές!$K$40*(AD33+IF($A33&gt;=2027,Παραδοχές!$J$40,0))+Παραδοχές!$K$41*(AE33+IF($A33&gt;=2027,Παραδοχές!$J$41,0))+Παραδοχές!$K$42*(AF33+IF($A33&gt;=2027,Παραδοχές!$J$42,0))</f>
        <v>0</v>
      </c>
      <c r="G33" s="5">
        <f t="shared" si="0"/>
        <v>12.49</v>
      </c>
      <c r="H33" s="5">
        <f>CHOOSE(Παραδοχές!$C$15,IF($A33&gt;=Παραδοχές!$I$4,INDEX(Παραδοχές!$C$13:$I$13,7),INDEX(Παραδοχές!$C$13:$I$13,MATCH($A33,Παραδοχές!$C$4:$I$4,1))+($A33-INDEX(Παραδοχές!$C$4:$I$4,MATCH($A33,Παραδοχές!$C$4:$I$4,1)))*(INDEX(Παραδοχές!$C$13:$I$13,MATCH($A33,Παραδοχές!$C$4:$I$4,1)+1)-INDEX(Παραδοχές!$C$13:$I$13,MATCH($A33,Παραδοχές!$C$4:$I$4,1)))/(INDEX(Παραδοχές!$C$4:$I$4,MATCH($A33,Παραδοχές!$C$4:$I$4,1)+1)-INDEX(Παραδοχές!$C$4:$I$4,MATCH($A33,Παραδοχές!$C$4:$I$4,1)))),IF($A33&gt;=Παραδοχές!$I$4,INDEX(Παραδοχές!$C$14:$I$14,7),INDEX(Παραδοχές!$C$14:$I$14,MATCH($A33,Παραδοχές!$C$4:$I$4,1))+($A33-INDEX(Παραδοχές!$C$4:$I$4,MATCH($A33,Παραδοχές!$C$4:$I$4,1)))*(INDEX(Παραδοχές!$C$14:$I$14,MATCH($A33,Παραδοχές!$C$4:$I$4,1)+1)-INDEX(Παραδοχές!$C$14:$I$14,MATCH($A33,Παραδοχές!$C$4:$I$4,1)))/(INDEX(Παραδοχές!$C$4:$I$4,MATCH($A33,Παραδοχές!$C$4:$I$4,1)+1)-INDEX(Παραδοχές!$C$4:$I$4,MATCH($A33,Παραδοχές!$C$4:$I$4,1)))))</f>
        <v>6.57</v>
      </c>
      <c r="I33" s="5">
        <f t="shared" si="1"/>
        <v>5.92</v>
      </c>
      <c r="J33" s="10">
        <f t="shared" si="2"/>
        <v>38.414311091320698</v>
      </c>
      <c r="K33" s="10">
        <f t="shared" si="3"/>
        <v>81.046409718006004</v>
      </c>
      <c r="L33" s="10">
        <f t="shared" si="4"/>
        <v>42.632098626685298</v>
      </c>
      <c r="M33" s="10">
        <f>J33/POWER(1+Παραδοχές!$C$8,A33-2026)</f>
        <v>13.2233716908194</v>
      </c>
      <c r="N33" s="6">
        <f>SUM($M$2:M33)</f>
        <v>445.35598694313302</v>
      </c>
      <c r="O33" s="5">
        <f>Παραδοχές!$K$18*(IF($A33&gt;=Παραδοχές!$I$4,INDEX(Παραδοχές!$C$18:$I$18,7),INDEX(Παραδοχές!$C$18:$I$18,MATCH($A33,Παραδοχές!$C$4:$I$4,1))+($A33-INDEX(Παραδοχές!$C$4:$I$4,MATCH($A33,Παραδοχές!$C$4:$I$4,1)))*(INDEX(Παραδοχές!$C$18:$I$18,MATCH($A33,Παραδοχές!$C$4:$I$4,1)+1)-INDEX(Παραδοχές!$C$18:$I$18,MATCH($A33,Παραδοχές!$C$4:$I$4,1)))/(INDEX(Παραδοχές!$C$4:$I$4,MATCH($A33,Παραδοχές!$C$4:$I$4,1)+1)-INDEX(Παραδοχές!$C$4:$I$4,MATCH($A33,Παραδοχές!$C$4:$I$4,1)))))</f>
        <v>0</v>
      </c>
      <c r="P33" s="5">
        <f>Παραδοχές!$K$19*(IF($A33&gt;=Παραδοχές!$I$4,INDEX(Παραδοχές!$C$19:$I$19,7),INDEX(Παραδοχές!$C$19:$I$19,MATCH($A33,Παραδοχές!$C$4:$I$4,1))+($A33-INDEX(Παραδοχές!$C$4:$I$4,MATCH($A33,Παραδοχές!$C$4:$I$4,1)))*(INDEX(Παραδοχές!$C$19:$I$19,MATCH($A33,Παραδοχές!$C$4:$I$4,1)+1)-INDEX(Παραδοχές!$C$19:$I$19,MATCH($A33,Παραδοχές!$C$4:$I$4,1)))/(INDEX(Παραδοχές!$C$4:$I$4,MATCH($A33,Παραδοχές!$C$4:$I$4,1)+1)-INDEX(Παραδοχές!$C$4:$I$4,MATCH($A33,Παραδοχές!$C$4:$I$4,1)))))</f>
        <v>0</v>
      </c>
      <c r="Q33" s="5">
        <f>Παραδοχές!$K$20*(IF($A33&gt;=Παραδοχές!$I$4,INDEX(Παραδοχές!$C$20:$I$20,7),INDEX(Παραδοχές!$C$20:$I$20,MATCH($A33,Παραδοχές!$C$4:$I$4,1))+($A33-INDEX(Παραδοχές!$C$4:$I$4,MATCH($A33,Παραδοχές!$C$4:$I$4,1)))*(INDEX(Παραδοχές!$C$20:$I$20,MATCH($A33,Παραδοχές!$C$4:$I$4,1)+1)-INDEX(Παραδοχές!$C$20:$I$20,MATCH($A33,Παραδοχές!$C$4:$I$4,1)))/(INDEX(Παραδοχές!$C$4:$I$4,MATCH($A33,Παραδοχές!$C$4:$I$4,1)+1)-INDEX(Παραδοχές!$C$4:$I$4,MATCH($A33,Παραδοχές!$C$4:$I$4,1)))))</f>
        <v>0</v>
      </c>
      <c r="R33" s="5">
        <f>Παραδοχές!$K$21*(IF($A33&gt;=Παραδοχές!$I$4,INDEX(Παραδοχές!$C$21:$I$21,7),INDEX(Παραδοχές!$C$21:$I$21,MATCH($A33,Παραδοχές!$C$4:$I$4,1))+($A33-INDEX(Παραδοχές!$C$4:$I$4,MATCH($A33,Παραδοχές!$C$4:$I$4,1)))*(INDEX(Παραδοχές!$C$21:$I$21,MATCH($A33,Παραδοχές!$C$4:$I$4,1)+1)-INDEX(Παραδοχές!$C$21:$I$21,MATCH($A33,Παραδοχές!$C$4:$I$4,1)))/(INDEX(Παραδοχές!$C$4:$I$4,MATCH($A33,Παραδοχές!$C$4:$I$4,1)+1)-INDEX(Παραδοχές!$C$4:$I$4,MATCH($A33,Παραδοχές!$C$4:$I$4,1)))))</f>
        <v>0</v>
      </c>
      <c r="S33" s="5">
        <f>Παραδοχές!$K$22*(IF($A33&gt;=Παραδοχές!$I$4,INDEX(Παραδοχές!$C$22:$I$22,7),INDEX(Παραδοχές!$C$22:$I$22,MATCH($A33,Παραδοχές!$C$4:$I$4,1))+($A33-INDEX(Παραδοχές!$C$4:$I$4,MATCH($A33,Παραδοχές!$C$4:$I$4,1)))*(INDEX(Παραδοχές!$C$22:$I$22,MATCH($A33,Παραδοχές!$C$4:$I$4,1)+1)-INDEX(Παραδοχές!$C$22:$I$22,MATCH($A33,Παραδοχές!$C$4:$I$4,1)))/(INDEX(Παραδοχές!$C$4:$I$4,MATCH($A33,Παραδοχές!$C$4:$I$4,1)+1)-INDEX(Παραδοχές!$C$4:$I$4,MATCH($A33,Παραδοχές!$C$4:$I$4,1)))))</f>
        <v>0</v>
      </c>
      <c r="T33" s="6">
        <f>IF($A33&gt;=Παραδοχές!$I$4,INDEX(Παραδοχές!$C$26:$I$26,7),INDEX(Παραδοχές!$C$26:$I$26,MATCH($A33,Παραδοχές!$C$4:$I$4,1))+($A33-INDEX(Παραδοχές!$C$4:$I$4,MATCH($A33,Παραδοχές!$C$4:$I$4,1)))*(INDEX(Παραδοχές!$C$26:$I$26,MATCH($A33,Παραδοχές!$C$4:$I$4,1)+1)-INDEX(Παραδοχές!$C$26:$I$26,MATCH($A33,Παραδοχές!$C$4:$I$4,1)))/(INDEX(Παραδοχές!$C$4:$I$4,MATCH($A33,Παραδοχές!$C$4:$I$4,1)+1)-INDEX(Παραδοχές!$C$4:$I$4,MATCH($A33,Παραδοχές!$C$4:$I$4,1))))</f>
        <v>2807.1</v>
      </c>
      <c r="U33" s="6">
        <f>IF($A33&gt;=Παραδοχές!$I$4,INDEX(Παραδοχές!$C$27:$I$27,7),INDEX(Παραδοχές!$C$27:$I$27,MATCH($A33,Παραδοχές!$C$4:$I$4,1))+($A33-INDEX(Παραδοχές!$C$4:$I$4,MATCH($A33,Παραδοχές!$C$4:$I$4,1)))*(INDEX(Παραδοχές!$C$27:$I$27,MATCH($A33,Παραδοχές!$C$4:$I$4,1)+1)-INDEX(Παραδοχές!$C$27:$I$27,MATCH($A33,Παραδοχές!$C$4:$I$4,1)))/(INDEX(Παραδοχές!$C$4:$I$4,MATCH($A33,Παραδοχές!$C$4:$I$4,1)+1)-INDEX(Παραδοχές!$C$4:$I$4,MATCH($A33,Παραδοχές!$C$4:$I$4,1))))</f>
        <v>3892.2</v>
      </c>
      <c r="V33" s="12">
        <f>IF($A33&gt;=Παραδοχές!$I$4,INDEX(Παραδοχές!$C$28:$I$28,7),INDEX(Παραδοχές!$C$28:$I$28,MATCH($A33,Παραδοχές!$C$4:$I$4,1))+($A33-INDEX(Παραδοχές!$C$4:$I$4,MATCH($A33,Παραδοχές!$C$4:$I$4,1)))*(INDEX(Παραδοχές!$C$28:$I$28,MATCH($A33,Παραδοχές!$C$4:$I$4,1)+1)-INDEX(Παραδοχές!$C$28:$I$28,MATCH($A33,Παραδοχές!$C$4:$I$4,1)))/(INDEX(Παραδοχές!$C$4:$I$4,MATCH($A33,Παραδοχές!$C$4:$I$4,1)+1)-INDEX(Παραδοχές!$C$4:$I$4,MATCH($A33,Παραδοχές!$C$4:$I$4,1))))</f>
        <v>72.790000000000006</v>
      </c>
      <c r="W33" s="13">
        <f>1/POWER(1+Παραδοχές!$C$8,A33-2026)</f>
        <v>0.34423034840802202</v>
      </c>
      <c r="X33" s="5">
        <f>IF($A33&gt;=Παραδοχές!$I$4,INDEX(Παραδοχές!$C$34:$I$34,7),INDEX(Παραδοχές!$C$34:$I$34,MATCH($A33,Παραδοχές!$C$4:$I$4,1))+($A33-INDEX(Παραδοχές!$C$4:$I$4,MATCH($A33,Παραδοχές!$C$4:$I$4,1)))*(INDEX(Παραδοχές!$C$34:$I$34,MATCH($A33,Παραδοχές!$C$4:$I$4,1)+1)-INDEX(Παραδοχές!$C$34:$I$34,MATCH($A33,Παραδοχές!$C$4:$I$4,1)))/(INDEX(Παραδοχές!$C$4:$I$4,MATCH($A33,Παραδοχές!$C$4:$I$4,1)+1)-INDEX(Παραδοχές!$C$4:$I$4,MATCH($A33,Παραδοχές!$C$4:$I$4,1))))</f>
        <v>-0.81</v>
      </c>
      <c r="Y33" s="5">
        <f>IF($A33&gt;=Παραδοχές!$I$4,INDEX(Παραδοχές!$C$35:$I$35,7),INDEX(Παραδοχές!$C$35:$I$35,MATCH($A33,Παραδοχές!$C$4:$I$4,1))+($A33-INDEX(Παραδοχές!$C$4:$I$4,MATCH($A33,Παραδοχές!$C$4:$I$4,1)))*(INDEX(Παραδοχές!$C$35:$I$35,MATCH($A33,Παραδοχές!$C$4:$I$4,1)+1)-INDEX(Παραδοχές!$C$35:$I$35,MATCH($A33,Παραδοχές!$C$4:$I$4,1)))/(INDEX(Παραδοχές!$C$4:$I$4,MATCH($A33,Παραδοχές!$C$4:$I$4,1)+1)-INDEX(Παραδοχές!$C$4:$I$4,MATCH($A33,Παραδοχές!$C$4:$I$4,1))))</f>
        <v>-0.45</v>
      </c>
      <c r="Z33" s="5">
        <f>IF($A33&gt;=Παραδοχές!$I$4,INDEX(Παραδοχές!$C$36:$I$36,7),INDEX(Παραδοχές!$C$36:$I$36,MATCH($A33,Παραδοχές!$C$4:$I$4,1))+($A33-INDEX(Παραδοχές!$C$4:$I$4,MATCH($A33,Παραδοχές!$C$4:$I$4,1)))*(INDEX(Παραδοχές!$C$36:$I$36,MATCH($A33,Παραδοχές!$C$4:$I$4,1)+1)-INDEX(Παραδοχές!$C$36:$I$36,MATCH($A33,Παραδοχές!$C$4:$I$4,1)))/(INDEX(Παραδοχές!$C$4:$I$4,MATCH($A33,Παραδοχές!$C$4:$I$4,1)+1)-INDEX(Παραδοχές!$C$4:$I$4,MATCH($A33,Παραδοχές!$C$4:$I$4,1))))</f>
        <v>-0.36</v>
      </c>
      <c r="AA33" s="5">
        <f>IF($A33&gt;=Παραδοχές!$I$4,INDEX(Παραδοχές!$C$37:$I$37,7),INDEX(Παραδοχές!$C$37:$I$37,MATCH($A33,Παραδοχές!$C$4:$I$4,1))+($A33-INDEX(Παραδοχές!$C$4:$I$4,MATCH($A33,Παραδοχές!$C$4:$I$4,1)))*(INDEX(Παραδοχές!$C$37:$I$37,MATCH($A33,Παραδοχές!$C$4:$I$4,1)+1)-INDEX(Παραδοχές!$C$37:$I$37,MATCH($A33,Παραδοχές!$C$4:$I$4,1)))/(INDEX(Παραδοχές!$C$4:$I$4,MATCH($A33,Παραδοχές!$C$4:$I$4,1)+1)-INDEX(Παραδοχές!$C$4:$I$4,MATCH($A33,Παραδοχές!$C$4:$I$4,1))))</f>
        <v>-0.54</v>
      </c>
      <c r="AB33" s="5">
        <f>IF($A33&gt;=Παραδοχές!$I$4,INDEX(Παραδοχές!$C$38:$I$38,7),INDEX(Παραδοχές!$C$38:$I$38,MATCH($A33,Παραδοχές!$C$4:$I$4,1))+($A33-INDEX(Παραδοχές!$C$4:$I$4,MATCH($A33,Παραδοχές!$C$4:$I$4,1)))*(INDEX(Παραδοχές!$C$38:$I$38,MATCH($A33,Παραδοχές!$C$4:$I$4,1)+1)-INDEX(Παραδοχές!$C$38:$I$38,MATCH($A33,Παραδοχές!$C$4:$I$4,1)))/(INDEX(Παραδοχές!$C$4:$I$4,MATCH($A33,Παραδοχές!$C$4:$I$4,1)+1)-INDEX(Παραδοχές!$C$4:$I$4,MATCH($A33,Παραδοχές!$C$4:$I$4,1))))</f>
        <v>-0.2</v>
      </c>
      <c r="AC33" s="5">
        <f>IF($A33&gt;=Παραδοχές!$I$4,INDEX(Παραδοχές!$C$39:$I$39,7),INDEX(Παραδοχές!$C$39:$I$39,MATCH($A33,Παραδοχές!$C$4:$I$4,1))+($A33-INDEX(Παραδοχές!$C$4:$I$4,MATCH($A33,Παραδοχές!$C$4:$I$4,1)))*(INDEX(Παραδοχές!$C$39:$I$39,MATCH($A33,Παραδοχές!$C$4:$I$4,1)+1)-INDEX(Παραδοχές!$C$39:$I$39,MATCH($A33,Παραδοχές!$C$4:$I$4,1)))/(INDEX(Παραδοχές!$C$4:$I$4,MATCH($A33,Παραδοχές!$C$4:$I$4,1)+1)-INDEX(Παραδοχές!$C$4:$I$4,MATCH($A33,Παραδοχές!$C$4:$I$4,1))))</f>
        <v>-0.15</v>
      </c>
      <c r="AD33" s="5">
        <f>IF($A33&gt;=Παραδοχές!$I$4,INDEX(Παραδοχές!$C$40:$I$40,7),INDEX(Παραδοχές!$C$40:$I$40,MATCH($A33,Παραδοχές!$C$4:$I$4,1))+($A33-INDEX(Παραδοχές!$C$4:$I$4,MATCH($A33,Παραδοχές!$C$4:$I$4,1)))*(INDEX(Παραδοχές!$C$40:$I$40,MATCH($A33,Παραδοχές!$C$4:$I$4,1)+1)-INDEX(Παραδοχές!$C$40:$I$40,MATCH($A33,Παραδοχές!$C$4:$I$4,1)))/(INDEX(Παραδοχές!$C$4:$I$4,MATCH($A33,Παραδοχές!$C$4:$I$4,1)+1)-INDEX(Παραδοχές!$C$4:$I$4,MATCH($A33,Παραδοχές!$C$4:$I$4,1))))</f>
        <v>-0.12</v>
      </c>
      <c r="AE33" s="5">
        <f>IF($A33&gt;=Παραδοχές!$I$4,INDEX(Παραδοχές!$C$41:$I$41,7),INDEX(Παραδοχές!$C$41:$I$41,MATCH($A33,Παραδοχές!$C$4:$I$4,1))+($A33-INDEX(Παραδοχές!$C$4:$I$4,MATCH($A33,Παραδοχές!$C$4:$I$4,1)))*(INDEX(Παραδοχές!$C$41:$I$41,MATCH($A33,Παραδοχές!$C$4:$I$4,1)+1)-INDEX(Παραδοχές!$C$41:$I$41,MATCH($A33,Παραδοχές!$C$4:$I$4,1)))/(INDEX(Παραδοχές!$C$4:$I$4,MATCH($A33,Παραδοχές!$C$4:$I$4,1)+1)-INDEX(Παραδοχές!$C$4:$I$4,MATCH($A33,Παραδοχές!$C$4:$I$4,1))))</f>
        <v>2.17</v>
      </c>
      <c r="AF33" s="5">
        <f>IF($A33&gt;=Παραδοχές!$I$4,INDEX(Παραδοχές!$C$42:$I$42,7),INDEX(Παραδοχές!$C$42:$I$42,MATCH($A33,Παραδοχές!$C$4:$I$4,1))+($A33-INDEX(Παραδοχές!$C$4:$I$4,MATCH($A33,Παραδοχές!$C$4:$I$4,1)))*(INDEX(Παραδοχές!$C$42:$I$42,MATCH($A33,Παραδοχές!$C$4:$I$4,1)+1)-INDEX(Παραδοχές!$C$42:$I$42,MATCH($A33,Παραδοχές!$C$4:$I$4,1)))/(INDEX(Παραδοχές!$C$4:$I$4,MATCH($A33,Παραδοχές!$C$4:$I$4,1)+1)-INDEX(Παραδοχές!$C$4:$I$4,MATCH($A33,Παραδοχές!$C$4:$I$4,1))))</f>
        <v>-0.97</v>
      </c>
    </row>
    <row r="34" spans="1:32" ht="15" customHeight="1" x14ac:dyDescent="0.25">
      <c r="A34" s="4">
        <v>2058</v>
      </c>
      <c r="B34" s="5">
        <f>IF($A34&gt;=Παραδοχές!$I$4,INDEX(Παραδοχές!$C$5:$I$5,7),INDEX(Παραδοχές!$C$5:$I$5,MATCH($A34,Παραδοχές!$C$4:$I$4,1))+($A34-INDEX(Παραδοχές!$C$4:$I$4,MATCH($A34,Παραδοχές!$C$4:$I$4,1)))*(INDEX(Παραδοχές!$C$5:$I$5,MATCH($A34,Παραδοχές!$C$4:$I$4,1)+1)-INDEX(Παραδοχές!$C$5:$I$5,MATCH($A34,Παραδοχές!$C$4:$I$4,1)))/(INDEX(Παραδοχές!$C$4:$I$4,MATCH($A34,Παραδοχές!$C$4:$I$4,1)+1)-INDEX(Παραδοχές!$C$4:$I$4,MATCH($A34,Παραδοχές!$C$4:$I$4,1))))</f>
        <v>1.04</v>
      </c>
      <c r="C34" s="5">
        <f>IF($A34&gt;=Παραδοχές!$I$4,INDEX(Παραδοχές!$C$6:$I$6,7),INDEX(Παραδοχές!$C$6:$I$6,MATCH($A34,Παραδοχές!$C$4:$I$4,1))+($A34-INDEX(Παραδοχές!$C$4:$I$4,MATCH($A34,Παραδοχές!$C$4:$I$4,1)))*(INDEX(Παραδοχές!$C$6:$I$6,MATCH($A34,Παραδοχές!$C$4:$I$4,1)+1)-INDEX(Παραδοχές!$C$6:$I$6,MATCH($A34,Παραδοχές!$C$4:$I$4,1)))/(INDEX(Παραδοχές!$C$4:$I$4,MATCH($A34,Παραδοχές!$C$4:$I$4,1)+1)-INDEX(Παραδοχές!$C$4:$I$4,MATCH($A34,Παραδοχές!$C$4:$I$4,1))))</f>
        <v>2</v>
      </c>
      <c r="D34" s="6">
        <f t="shared" si="5"/>
        <v>668.61665791379801</v>
      </c>
      <c r="E34" s="5">
        <f>CHOOSE(Παραδοχές!$C$15,IF($A34&gt;=Παραδοχές!$I$4,INDEX(Παραδοχές!$C$11:$I$11,7),INDEX(Παραδοχές!$C$11:$I$11,MATCH($A34,Παραδοχές!$C$4:$I$4,1))+($A34-INDEX(Παραδοχές!$C$4:$I$4,MATCH($A34,Παραδοχές!$C$4:$I$4,1)))*(INDEX(Παραδοχές!$C$11:$I$11,MATCH($A34,Παραδοχές!$C$4:$I$4,1)+1)-INDEX(Παραδοχές!$C$11:$I$11,MATCH($A34,Παραδοχές!$C$4:$I$4,1)))/(INDEX(Παραδοχές!$C$4:$I$4,MATCH($A34,Παραδοχές!$C$4:$I$4,1)+1)-INDEX(Παραδοχές!$C$4:$I$4,MATCH($A34,Παραδοχές!$C$4:$I$4,1)))),IF($A34&gt;=Παραδοχές!$I$4,INDEX(Παραδοχές!$C$12:$I$12,7),INDEX(Παραδοχές!$C$12:$I$12,MATCH($A34,Παραδοχές!$C$4:$I$4,1))+($A34-INDEX(Παραδοχές!$C$4:$I$4,MATCH($A34,Παραδοχές!$C$4:$I$4,1)))*(INDEX(Παραδοχές!$C$12:$I$12,MATCH($A34,Παραδοχές!$C$4:$I$4,1)+1)-INDEX(Παραδοχές!$C$12:$I$12,MATCH($A34,Παραδοχές!$C$4:$I$4,1)))/(INDEX(Παραδοχές!$C$4:$I$4,MATCH($A34,Παραδοχές!$C$4:$I$4,1)+1)-INDEX(Παραδοχές!$C$4:$I$4,MATCH($A34,Παραδοχές!$C$4:$I$4,1)))))</f>
        <v>12.36</v>
      </c>
      <c r="F34" s="5">
        <f>SUM(O34:S34)+Παραδοχές!$K$34*(X34+IF($A34&gt;=2027,Παραδοχές!$J$34,0))+Παραδοχές!$K$35*(Y34+IF($A34&gt;=2027,Παραδοχές!$J$35,0))+Παραδοχές!$K$36*(Z34+IF($A34&gt;=2027,Παραδοχές!$J$36,0))+Παραδοχές!$K$37*(AA34+IF($A34&gt;=2027,Παραδοχές!$J$37,0))+Παραδοχές!$K$38*(AB34+IF($A34&gt;=2027,Παραδοχές!$J$38,0))+Παραδοχές!$K$39*(AC34+IF($A34&gt;=2027,Παραδοχές!$J$39,0))+Παραδοχές!$K$40*(AD34+IF($A34&gt;=2027,Παραδοχές!$J$40,0))+Παραδοχές!$K$41*(AE34+IF($A34&gt;=2027,Παραδοχές!$J$41,0))+Παραδοχές!$K$42*(AF34+IF($A34&gt;=2027,Παραδοχές!$J$42,0))</f>
        <v>0</v>
      </c>
      <c r="G34" s="5">
        <f t="shared" si="0"/>
        <v>12.36</v>
      </c>
      <c r="H34" s="5">
        <f>CHOOSE(Παραδοχές!$C$15,IF($A34&gt;=Παραδοχές!$I$4,INDEX(Παραδοχές!$C$13:$I$13,7),INDEX(Παραδοχές!$C$13:$I$13,MATCH($A34,Παραδοχές!$C$4:$I$4,1))+($A34-INDEX(Παραδοχές!$C$4:$I$4,MATCH($A34,Παραδοχές!$C$4:$I$4,1)))*(INDEX(Παραδοχές!$C$13:$I$13,MATCH($A34,Παραδοχές!$C$4:$I$4,1)+1)-INDEX(Παραδοχές!$C$13:$I$13,MATCH($A34,Παραδοχές!$C$4:$I$4,1)))/(INDEX(Παραδοχές!$C$4:$I$4,MATCH($A34,Παραδοχές!$C$4:$I$4,1)+1)-INDEX(Παραδοχές!$C$4:$I$4,MATCH($A34,Παραδοχές!$C$4:$I$4,1)))),IF($A34&gt;=Παραδοχές!$I$4,INDEX(Παραδοχές!$C$14:$I$14,7),INDEX(Παραδοχές!$C$14:$I$14,MATCH($A34,Παραδοχές!$C$4:$I$4,1))+($A34-INDEX(Παραδοχές!$C$4:$I$4,MATCH($A34,Παραδοχές!$C$4:$I$4,1)))*(INDEX(Παραδοχές!$C$14:$I$14,MATCH($A34,Παραδοχές!$C$4:$I$4,1)+1)-INDEX(Παραδοχές!$C$14:$I$14,MATCH($A34,Παραδοχές!$C$4:$I$4,1)))/(INDEX(Παραδοχές!$C$4:$I$4,MATCH($A34,Παραδοχές!$C$4:$I$4,1)+1)-INDEX(Παραδοχές!$C$4:$I$4,MATCH($A34,Παραδοχές!$C$4:$I$4,1)))))</f>
        <v>6.53</v>
      </c>
      <c r="I34" s="5">
        <f t="shared" si="1"/>
        <v>5.83</v>
      </c>
      <c r="J34" s="10">
        <f t="shared" si="2"/>
        <v>38.980351156374397</v>
      </c>
      <c r="K34" s="10">
        <f t="shared" si="3"/>
        <v>82.641018918145406</v>
      </c>
      <c r="L34" s="10">
        <f t="shared" si="4"/>
        <v>43.660667761771002</v>
      </c>
      <c r="M34" s="10">
        <f>J34/POWER(1+Παραδοχές!$C$8,A34-2026)</f>
        <v>12.9644636324887</v>
      </c>
      <c r="N34" s="6">
        <f>SUM($M$2:M34)</f>
        <v>458.32045057562198</v>
      </c>
      <c r="O34" s="5">
        <f>Παραδοχές!$K$18*(IF($A34&gt;=Παραδοχές!$I$4,INDEX(Παραδοχές!$C$18:$I$18,7),INDEX(Παραδοχές!$C$18:$I$18,MATCH($A34,Παραδοχές!$C$4:$I$4,1))+($A34-INDEX(Παραδοχές!$C$4:$I$4,MATCH($A34,Παραδοχές!$C$4:$I$4,1)))*(INDEX(Παραδοχές!$C$18:$I$18,MATCH($A34,Παραδοχές!$C$4:$I$4,1)+1)-INDEX(Παραδοχές!$C$18:$I$18,MATCH($A34,Παραδοχές!$C$4:$I$4,1)))/(INDEX(Παραδοχές!$C$4:$I$4,MATCH($A34,Παραδοχές!$C$4:$I$4,1)+1)-INDEX(Παραδοχές!$C$4:$I$4,MATCH($A34,Παραδοχές!$C$4:$I$4,1)))))</f>
        <v>0</v>
      </c>
      <c r="P34" s="5">
        <f>Παραδοχές!$K$19*(IF($A34&gt;=Παραδοχές!$I$4,INDEX(Παραδοχές!$C$19:$I$19,7),INDEX(Παραδοχές!$C$19:$I$19,MATCH($A34,Παραδοχές!$C$4:$I$4,1))+($A34-INDEX(Παραδοχές!$C$4:$I$4,MATCH($A34,Παραδοχές!$C$4:$I$4,1)))*(INDEX(Παραδοχές!$C$19:$I$19,MATCH($A34,Παραδοχές!$C$4:$I$4,1)+1)-INDEX(Παραδοχές!$C$19:$I$19,MATCH($A34,Παραδοχές!$C$4:$I$4,1)))/(INDEX(Παραδοχές!$C$4:$I$4,MATCH($A34,Παραδοχές!$C$4:$I$4,1)+1)-INDEX(Παραδοχές!$C$4:$I$4,MATCH($A34,Παραδοχές!$C$4:$I$4,1)))))</f>
        <v>0</v>
      </c>
      <c r="Q34" s="5">
        <f>Παραδοχές!$K$20*(IF($A34&gt;=Παραδοχές!$I$4,INDEX(Παραδοχές!$C$20:$I$20,7),INDEX(Παραδοχές!$C$20:$I$20,MATCH($A34,Παραδοχές!$C$4:$I$4,1))+($A34-INDEX(Παραδοχές!$C$4:$I$4,MATCH($A34,Παραδοχές!$C$4:$I$4,1)))*(INDEX(Παραδοχές!$C$20:$I$20,MATCH($A34,Παραδοχές!$C$4:$I$4,1)+1)-INDEX(Παραδοχές!$C$20:$I$20,MATCH($A34,Παραδοχές!$C$4:$I$4,1)))/(INDEX(Παραδοχές!$C$4:$I$4,MATCH($A34,Παραδοχές!$C$4:$I$4,1)+1)-INDEX(Παραδοχές!$C$4:$I$4,MATCH($A34,Παραδοχές!$C$4:$I$4,1)))))</f>
        <v>0</v>
      </c>
      <c r="R34" s="5">
        <f>Παραδοχές!$K$21*(IF($A34&gt;=Παραδοχές!$I$4,INDEX(Παραδοχές!$C$21:$I$21,7),INDEX(Παραδοχές!$C$21:$I$21,MATCH($A34,Παραδοχές!$C$4:$I$4,1))+($A34-INDEX(Παραδοχές!$C$4:$I$4,MATCH($A34,Παραδοχές!$C$4:$I$4,1)))*(INDEX(Παραδοχές!$C$21:$I$21,MATCH($A34,Παραδοχές!$C$4:$I$4,1)+1)-INDEX(Παραδοχές!$C$21:$I$21,MATCH($A34,Παραδοχές!$C$4:$I$4,1)))/(INDEX(Παραδοχές!$C$4:$I$4,MATCH($A34,Παραδοχές!$C$4:$I$4,1)+1)-INDEX(Παραδοχές!$C$4:$I$4,MATCH($A34,Παραδοχές!$C$4:$I$4,1)))))</f>
        <v>0</v>
      </c>
      <c r="S34" s="5">
        <f>Παραδοχές!$K$22*(IF($A34&gt;=Παραδοχές!$I$4,INDEX(Παραδοχές!$C$22:$I$22,7),INDEX(Παραδοχές!$C$22:$I$22,MATCH($A34,Παραδοχές!$C$4:$I$4,1))+($A34-INDEX(Παραδοχές!$C$4:$I$4,MATCH($A34,Παραδοχές!$C$4:$I$4,1)))*(INDEX(Παραδοχές!$C$22:$I$22,MATCH($A34,Παραδοχές!$C$4:$I$4,1)+1)-INDEX(Παραδοχές!$C$22:$I$22,MATCH($A34,Παραδοχές!$C$4:$I$4,1)))/(INDEX(Παραδοχές!$C$4:$I$4,MATCH($A34,Παραδοχές!$C$4:$I$4,1)+1)-INDEX(Παραδοχές!$C$4:$I$4,MATCH($A34,Παραδοχές!$C$4:$I$4,1)))))</f>
        <v>0</v>
      </c>
      <c r="T34" s="6">
        <f>IF($A34&gt;=Παραδοχές!$I$4,INDEX(Παραδοχές!$C$26:$I$26,7),INDEX(Παραδοχές!$C$26:$I$26,MATCH($A34,Παραδοχές!$C$4:$I$4,1))+($A34-INDEX(Παραδοχές!$C$4:$I$4,MATCH($A34,Παραδοχές!$C$4:$I$4,1)))*(INDEX(Παραδοχές!$C$26:$I$26,MATCH($A34,Παραδοχές!$C$4:$I$4,1)+1)-INDEX(Παραδοχές!$C$26:$I$26,MATCH($A34,Παραδοχές!$C$4:$I$4,1)))/(INDEX(Παραδοχές!$C$4:$I$4,MATCH($A34,Παραδοχές!$C$4:$I$4,1)+1)-INDEX(Παραδοχές!$C$4:$I$4,MATCH($A34,Παραδοχές!$C$4:$I$4,1))))</f>
        <v>2785.4</v>
      </c>
      <c r="U34" s="6">
        <f>IF($A34&gt;=Παραδοχές!$I$4,INDEX(Παραδοχές!$C$27:$I$27,7),INDEX(Παραδοχές!$C$27:$I$27,MATCH($A34,Παραδοχές!$C$4:$I$4,1))+($A34-INDEX(Παραδοχές!$C$4:$I$4,MATCH($A34,Παραδοχές!$C$4:$I$4,1)))*(INDEX(Παραδοχές!$C$27:$I$27,MATCH($A34,Παραδοχές!$C$4:$I$4,1)+1)-INDEX(Παραδοχές!$C$27:$I$27,MATCH($A34,Παραδοχές!$C$4:$I$4,1)))/(INDEX(Παραδοχές!$C$4:$I$4,MATCH($A34,Παραδοχές!$C$4:$I$4,1)+1)-INDEX(Παραδοχές!$C$4:$I$4,MATCH($A34,Παραδοχές!$C$4:$I$4,1))))</f>
        <v>3868.8</v>
      </c>
      <c r="V34" s="12">
        <f>IF($A34&gt;=Παραδοχές!$I$4,INDEX(Παραδοχές!$C$28:$I$28,7),INDEX(Παραδοχές!$C$28:$I$28,MATCH($A34,Παραδοχές!$C$4:$I$4,1))+($A34-INDEX(Παραδοχές!$C$4:$I$4,MATCH($A34,Παραδοχές!$C$4:$I$4,1)))*(INDEX(Παραδοχές!$C$28:$I$28,MATCH($A34,Παραδοχές!$C$4:$I$4,1)+1)-INDEX(Παραδοχές!$C$28:$I$28,MATCH($A34,Παραδοχές!$C$4:$I$4,1)))/(INDEX(Παραδοχές!$C$4:$I$4,MATCH($A34,Παραδοχές!$C$4:$I$4,1)+1)-INDEX(Παραδοχές!$C$4:$I$4,MATCH($A34,Παραδοχές!$C$4:$I$4,1))))</f>
        <v>72.56</v>
      </c>
      <c r="W34" s="13">
        <f>1/POWER(1+Παραδοχές!$C$8,A34-2026)</f>
        <v>0.332589708606784</v>
      </c>
      <c r="X34" s="5">
        <f>IF($A34&gt;=Παραδοχές!$I$4,INDEX(Παραδοχές!$C$34:$I$34,7),INDEX(Παραδοχές!$C$34:$I$34,MATCH($A34,Παραδοχές!$C$4:$I$4,1))+($A34-INDEX(Παραδοχές!$C$4:$I$4,MATCH($A34,Παραδοχές!$C$4:$I$4,1)))*(INDEX(Παραδοχές!$C$34:$I$34,MATCH($A34,Παραδοχές!$C$4:$I$4,1)+1)-INDEX(Παραδοχές!$C$34:$I$34,MATCH($A34,Παραδοχές!$C$4:$I$4,1)))/(INDEX(Παραδοχές!$C$4:$I$4,MATCH($A34,Παραδοχές!$C$4:$I$4,1)+1)-INDEX(Παραδοχές!$C$4:$I$4,MATCH($A34,Παραδοχές!$C$4:$I$4,1))))</f>
        <v>-0.84</v>
      </c>
      <c r="Y34" s="5">
        <f>IF($A34&gt;=Παραδοχές!$I$4,INDEX(Παραδοχές!$C$35:$I$35,7),INDEX(Παραδοχές!$C$35:$I$35,MATCH($A34,Παραδοχές!$C$4:$I$4,1))+($A34-INDEX(Παραδοχές!$C$4:$I$4,MATCH($A34,Παραδοχές!$C$4:$I$4,1)))*(INDEX(Παραδοχές!$C$35:$I$35,MATCH($A34,Παραδοχές!$C$4:$I$4,1)+1)-INDEX(Παραδοχές!$C$35:$I$35,MATCH($A34,Παραδοχές!$C$4:$I$4,1)))/(INDEX(Παραδοχές!$C$4:$I$4,MATCH($A34,Παραδοχές!$C$4:$I$4,1)+1)-INDEX(Παραδοχές!$C$4:$I$4,MATCH($A34,Παραδοχές!$C$4:$I$4,1))))</f>
        <v>-0.45</v>
      </c>
      <c r="Z34" s="5">
        <f>IF($A34&gt;=Παραδοχές!$I$4,INDEX(Παραδοχές!$C$36:$I$36,7),INDEX(Παραδοχές!$C$36:$I$36,MATCH($A34,Παραδοχές!$C$4:$I$4,1))+($A34-INDEX(Παραδοχές!$C$4:$I$4,MATCH($A34,Παραδοχές!$C$4:$I$4,1)))*(INDEX(Παραδοχές!$C$36:$I$36,MATCH($A34,Παραδοχές!$C$4:$I$4,1)+1)-INDEX(Παραδοχές!$C$36:$I$36,MATCH($A34,Παραδοχές!$C$4:$I$4,1)))/(INDEX(Παραδοχές!$C$4:$I$4,MATCH($A34,Παραδοχές!$C$4:$I$4,1)+1)-INDEX(Παραδοχές!$C$4:$I$4,MATCH($A34,Παραδοχές!$C$4:$I$4,1))))</f>
        <v>-0.34</v>
      </c>
      <c r="AA34" s="5">
        <f>IF($A34&gt;=Παραδοχές!$I$4,INDEX(Παραδοχές!$C$37:$I$37,7),INDEX(Παραδοχές!$C$37:$I$37,MATCH($A34,Παραδοχές!$C$4:$I$4,1))+($A34-INDEX(Παραδοχές!$C$4:$I$4,MATCH($A34,Παραδοχές!$C$4:$I$4,1)))*(INDEX(Παραδοχές!$C$37:$I$37,MATCH($A34,Παραδοχές!$C$4:$I$4,1)+1)-INDEX(Παραδοχές!$C$37:$I$37,MATCH($A34,Παραδοχές!$C$4:$I$4,1)))/(INDEX(Παραδοχές!$C$4:$I$4,MATCH($A34,Παραδοχές!$C$4:$I$4,1)+1)-INDEX(Παραδοχές!$C$4:$I$4,MATCH($A34,Παραδοχές!$C$4:$I$4,1))))</f>
        <v>-0.56000000000000005</v>
      </c>
      <c r="AB34" s="5">
        <f>IF($A34&gt;=Παραδοχές!$I$4,INDEX(Παραδοχές!$C$38:$I$38,7),INDEX(Παραδοχές!$C$38:$I$38,MATCH($A34,Παραδοχές!$C$4:$I$4,1))+($A34-INDEX(Παραδοχές!$C$4:$I$4,MATCH($A34,Παραδοχές!$C$4:$I$4,1)))*(INDEX(Παραδοχές!$C$38:$I$38,MATCH($A34,Παραδοχές!$C$4:$I$4,1)+1)-INDEX(Παραδοχές!$C$38:$I$38,MATCH($A34,Παραδοχές!$C$4:$I$4,1)))/(INDEX(Παραδοχές!$C$4:$I$4,MATCH($A34,Παραδοχές!$C$4:$I$4,1)+1)-INDEX(Παραδοχές!$C$4:$I$4,MATCH($A34,Παραδοχές!$C$4:$I$4,1))))</f>
        <v>-0.2</v>
      </c>
      <c r="AC34" s="5">
        <f>IF($A34&gt;=Παραδοχές!$I$4,INDEX(Παραδοχές!$C$39:$I$39,7),INDEX(Παραδοχές!$C$39:$I$39,MATCH($A34,Παραδοχές!$C$4:$I$4,1))+($A34-INDEX(Παραδοχές!$C$4:$I$4,MATCH($A34,Παραδοχές!$C$4:$I$4,1)))*(INDEX(Παραδοχές!$C$39:$I$39,MATCH($A34,Παραδοχές!$C$4:$I$4,1)+1)-INDEX(Παραδοχές!$C$39:$I$39,MATCH($A34,Παραδοχές!$C$4:$I$4,1)))/(INDEX(Παραδοχές!$C$4:$I$4,MATCH($A34,Παραδοχές!$C$4:$I$4,1)+1)-INDEX(Παραδοχές!$C$4:$I$4,MATCH($A34,Παραδοχές!$C$4:$I$4,1))))</f>
        <v>-0.15</v>
      </c>
      <c r="AD34" s="5">
        <f>IF($A34&gt;=Παραδοχές!$I$4,INDEX(Παραδοχές!$C$40:$I$40,7),INDEX(Παραδοχές!$C$40:$I$40,MATCH($A34,Παραδοχές!$C$4:$I$4,1))+($A34-INDEX(Παραδοχές!$C$4:$I$4,MATCH($A34,Παραδοχές!$C$4:$I$4,1)))*(INDEX(Παραδοχές!$C$40:$I$40,MATCH($A34,Παραδοχές!$C$4:$I$4,1)+1)-INDEX(Παραδοχές!$C$40:$I$40,MATCH($A34,Παραδοχές!$C$4:$I$4,1)))/(INDEX(Παραδοχές!$C$4:$I$4,MATCH($A34,Παραδοχές!$C$4:$I$4,1)+1)-INDEX(Παραδοχές!$C$4:$I$4,MATCH($A34,Παραδοχές!$C$4:$I$4,1))))</f>
        <v>-0.12</v>
      </c>
      <c r="AE34" s="5">
        <f>IF($A34&gt;=Παραδοχές!$I$4,INDEX(Παραδοχές!$C$41:$I$41,7),INDEX(Παραδοχές!$C$41:$I$41,MATCH($A34,Παραδοχές!$C$4:$I$4,1))+($A34-INDEX(Παραδοχές!$C$4:$I$4,MATCH($A34,Παραδοχές!$C$4:$I$4,1)))*(INDEX(Παραδοχές!$C$41:$I$41,MATCH($A34,Παραδοχές!$C$4:$I$4,1)+1)-INDEX(Παραδοχές!$C$41:$I$41,MATCH($A34,Παραδοχές!$C$4:$I$4,1)))/(INDEX(Παραδοχές!$C$4:$I$4,MATCH($A34,Παραδοχές!$C$4:$I$4,1)+1)-INDEX(Παραδοχές!$C$4:$I$4,MATCH($A34,Παραδοχές!$C$4:$I$4,1))))</f>
        <v>2.2799999999999998</v>
      </c>
      <c r="AF34" s="5">
        <f>IF($A34&gt;=Παραδοχές!$I$4,INDEX(Παραδοχές!$C$42:$I$42,7),INDEX(Παραδοχές!$C$42:$I$42,MATCH($A34,Παραδοχές!$C$4:$I$4,1))+($A34-INDEX(Παραδοχές!$C$4:$I$4,MATCH($A34,Παραδοχές!$C$4:$I$4,1)))*(INDEX(Παραδοχές!$C$42:$I$42,MATCH($A34,Παραδοχές!$C$4:$I$4,1)+1)-INDEX(Παραδοχές!$C$42:$I$42,MATCH($A34,Παραδοχές!$C$4:$I$4,1)))/(INDEX(Παραδοχές!$C$4:$I$4,MATCH($A34,Παραδοχές!$C$4:$I$4,1)+1)-INDEX(Παραδοχές!$C$4:$I$4,MATCH($A34,Παραδοχές!$C$4:$I$4,1))))</f>
        <v>-0.98</v>
      </c>
    </row>
    <row r="35" spans="1:32" ht="15" customHeight="1" x14ac:dyDescent="0.25">
      <c r="A35" s="4">
        <v>2059</v>
      </c>
      <c r="B35" s="5">
        <f>IF($A35&gt;=Παραδοχές!$I$4,INDEX(Παραδοχές!$C$5:$I$5,7),INDEX(Παραδοχές!$C$5:$I$5,MATCH($A35,Παραδοχές!$C$4:$I$4,1))+($A35-INDEX(Παραδοχές!$C$4:$I$4,MATCH($A35,Παραδοχές!$C$4:$I$4,1)))*(INDEX(Παραδοχές!$C$5:$I$5,MATCH($A35,Παραδοχές!$C$4:$I$4,1)+1)-INDEX(Παραδοχές!$C$5:$I$5,MATCH($A35,Παραδοχές!$C$4:$I$4,1)))/(INDEX(Παραδοχές!$C$4:$I$4,MATCH($A35,Παραδοχές!$C$4:$I$4,1)+1)-INDEX(Παραδοχές!$C$4:$I$4,MATCH($A35,Παραδοχές!$C$4:$I$4,1))))</f>
        <v>1.07</v>
      </c>
      <c r="C35" s="5">
        <f>IF($A35&gt;=Παραδοχές!$I$4,INDEX(Παραδοχές!$C$6:$I$6,7),INDEX(Παραδοχές!$C$6:$I$6,MATCH($A35,Παραδοχές!$C$4:$I$4,1))+($A35-INDEX(Παραδοχές!$C$4:$I$4,MATCH($A35,Παραδοχές!$C$4:$I$4,1)))*(INDEX(Παραδοχές!$C$6:$I$6,MATCH($A35,Παραδοχές!$C$4:$I$4,1)+1)-INDEX(Παραδοχές!$C$6:$I$6,MATCH($A35,Παραδοχές!$C$4:$I$4,1)))/(INDEX(Παραδοχές!$C$4:$I$4,MATCH($A35,Παραδοχές!$C$4:$I$4,1)+1)-INDEX(Παραδοχές!$C$4:$I$4,MATCH($A35,Παραδοχές!$C$4:$I$4,1))))</f>
        <v>2</v>
      </c>
      <c r="D35" s="6">
        <f t="shared" si="5"/>
        <v>689.14318931175103</v>
      </c>
      <c r="E35" s="5">
        <f>CHOOSE(Παραδοχές!$C$15,IF($A35&gt;=Παραδοχές!$I$4,INDEX(Παραδοχές!$C$11:$I$11,7),INDEX(Παραδοχές!$C$11:$I$11,MATCH($A35,Παραδοχές!$C$4:$I$4,1))+($A35-INDEX(Παραδοχές!$C$4:$I$4,MATCH($A35,Παραδοχές!$C$4:$I$4,1)))*(INDEX(Παραδοχές!$C$11:$I$11,MATCH($A35,Παραδοχές!$C$4:$I$4,1)+1)-INDEX(Παραδοχές!$C$11:$I$11,MATCH($A35,Παραδοχές!$C$4:$I$4,1)))/(INDEX(Παραδοχές!$C$4:$I$4,MATCH($A35,Παραδοχές!$C$4:$I$4,1)+1)-INDEX(Παραδοχές!$C$4:$I$4,MATCH($A35,Παραδοχές!$C$4:$I$4,1)))),IF($A35&gt;=Παραδοχές!$I$4,INDEX(Παραδοχές!$C$12:$I$12,7),INDEX(Παραδοχές!$C$12:$I$12,MATCH($A35,Παραδοχές!$C$4:$I$4,1))+($A35-INDEX(Παραδοχές!$C$4:$I$4,MATCH($A35,Παραδοχές!$C$4:$I$4,1)))*(INDEX(Παραδοχές!$C$12:$I$12,MATCH($A35,Παραδοχές!$C$4:$I$4,1)+1)-INDEX(Παραδοχές!$C$12:$I$12,MATCH($A35,Παραδοχές!$C$4:$I$4,1)))/(INDEX(Παραδοχές!$C$4:$I$4,MATCH($A35,Παραδοχές!$C$4:$I$4,1)+1)-INDEX(Παραδοχές!$C$4:$I$4,MATCH($A35,Παραδοχές!$C$4:$I$4,1)))))</f>
        <v>12.23</v>
      </c>
      <c r="F35" s="5">
        <f>SUM(O35:S35)+Παραδοχές!$K$34*(X35+IF($A35&gt;=2027,Παραδοχές!$J$34,0))+Παραδοχές!$K$35*(Y35+IF($A35&gt;=2027,Παραδοχές!$J$35,0))+Παραδοχές!$K$36*(Z35+IF($A35&gt;=2027,Παραδοχές!$J$36,0))+Παραδοχές!$K$37*(AA35+IF($A35&gt;=2027,Παραδοχές!$J$37,0))+Παραδοχές!$K$38*(AB35+IF($A35&gt;=2027,Παραδοχές!$J$38,0))+Παραδοχές!$K$39*(AC35+IF($A35&gt;=2027,Παραδοχές!$J$39,0))+Παραδοχές!$K$40*(AD35+IF($A35&gt;=2027,Παραδοχές!$J$40,0))+Παραδοχές!$K$41*(AE35+IF($A35&gt;=2027,Παραδοχές!$J$41,0))+Παραδοχές!$K$42*(AF35+IF($A35&gt;=2027,Παραδοχές!$J$42,0))</f>
        <v>0</v>
      </c>
      <c r="G35" s="5">
        <f t="shared" si="0"/>
        <v>12.23</v>
      </c>
      <c r="H35" s="5">
        <f>CHOOSE(Παραδοχές!$C$15,IF($A35&gt;=Παραδοχές!$I$4,INDEX(Παραδοχές!$C$13:$I$13,7),INDEX(Παραδοχές!$C$13:$I$13,MATCH($A35,Παραδοχές!$C$4:$I$4,1))+($A35-INDEX(Παραδοχές!$C$4:$I$4,MATCH($A35,Παραδοχές!$C$4:$I$4,1)))*(INDEX(Παραδοχές!$C$13:$I$13,MATCH($A35,Παραδοχές!$C$4:$I$4,1)+1)-INDEX(Παραδοχές!$C$13:$I$13,MATCH($A35,Παραδοχές!$C$4:$I$4,1)))/(INDEX(Παραδοχές!$C$4:$I$4,MATCH($A35,Παραδοχές!$C$4:$I$4,1)+1)-INDEX(Παραδοχές!$C$4:$I$4,MATCH($A35,Παραδοχές!$C$4:$I$4,1)))),IF($A35&gt;=Παραδοχές!$I$4,INDEX(Παραδοχές!$C$14:$I$14,7),INDEX(Παραδοχές!$C$14:$I$14,MATCH($A35,Παραδοχές!$C$4:$I$4,1))+($A35-INDEX(Παραδοχές!$C$4:$I$4,MATCH($A35,Παραδοχές!$C$4:$I$4,1)))*(INDEX(Παραδοχές!$C$14:$I$14,MATCH($A35,Παραδοχές!$C$4:$I$4,1)+1)-INDEX(Παραδοχές!$C$14:$I$14,MATCH($A35,Παραδοχές!$C$4:$I$4,1)))/(INDEX(Παραδοχές!$C$4:$I$4,MATCH($A35,Παραδοχές!$C$4:$I$4,1)+1)-INDEX(Παραδοχές!$C$4:$I$4,MATCH($A35,Παραδοχές!$C$4:$I$4,1)))))</f>
        <v>6.49</v>
      </c>
      <c r="I35" s="5">
        <f t="shared" si="1"/>
        <v>5.74</v>
      </c>
      <c r="J35" s="10">
        <f t="shared" si="2"/>
        <v>39.556819066494498</v>
      </c>
      <c r="K35" s="10">
        <f t="shared" si="3"/>
        <v>84.282212052827205</v>
      </c>
      <c r="L35" s="10">
        <f t="shared" si="4"/>
        <v>44.7253929863327</v>
      </c>
      <c r="M35" s="10">
        <f>J35/POWER(1+Παραδοχές!$C$8,A35-2026)</f>
        <v>12.7112955813881</v>
      </c>
      <c r="N35" s="6">
        <f>SUM($M$2:M35)</f>
        <v>471.03174615700999</v>
      </c>
      <c r="O35" s="5">
        <f>Παραδοχές!$K$18*(IF($A35&gt;=Παραδοχές!$I$4,INDEX(Παραδοχές!$C$18:$I$18,7),INDEX(Παραδοχές!$C$18:$I$18,MATCH($A35,Παραδοχές!$C$4:$I$4,1))+($A35-INDEX(Παραδοχές!$C$4:$I$4,MATCH($A35,Παραδοχές!$C$4:$I$4,1)))*(INDEX(Παραδοχές!$C$18:$I$18,MATCH($A35,Παραδοχές!$C$4:$I$4,1)+1)-INDEX(Παραδοχές!$C$18:$I$18,MATCH($A35,Παραδοχές!$C$4:$I$4,1)))/(INDEX(Παραδοχές!$C$4:$I$4,MATCH($A35,Παραδοχές!$C$4:$I$4,1)+1)-INDEX(Παραδοχές!$C$4:$I$4,MATCH($A35,Παραδοχές!$C$4:$I$4,1)))))</f>
        <v>0</v>
      </c>
      <c r="P35" s="5">
        <f>Παραδοχές!$K$19*(IF($A35&gt;=Παραδοχές!$I$4,INDEX(Παραδοχές!$C$19:$I$19,7),INDEX(Παραδοχές!$C$19:$I$19,MATCH($A35,Παραδοχές!$C$4:$I$4,1))+($A35-INDEX(Παραδοχές!$C$4:$I$4,MATCH($A35,Παραδοχές!$C$4:$I$4,1)))*(INDEX(Παραδοχές!$C$19:$I$19,MATCH($A35,Παραδοχές!$C$4:$I$4,1)+1)-INDEX(Παραδοχές!$C$19:$I$19,MATCH($A35,Παραδοχές!$C$4:$I$4,1)))/(INDEX(Παραδοχές!$C$4:$I$4,MATCH($A35,Παραδοχές!$C$4:$I$4,1)+1)-INDEX(Παραδοχές!$C$4:$I$4,MATCH($A35,Παραδοχές!$C$4:$I$4,1)))))</f>
        <v>0</v>
      </c>
      <c r="Q35" s="5">
        <f>Παραδοχές!$K$20*(IF($A35&gt;=Παραδοχές!$I$4,INDEX(Παραδοχές!$C$20:$I$20,7),INDEX(Παραδοχές!$C$20:$I$20,MATCH($A35,Παραδοχές!$C$4:$I$4,1))+($A35-INDEX(Παραδοχές!$C$4:$I$4,MATCH($A35,Παραδοχές!$C$4:$I$4,1)))*(INDEX(Παραδοχές!$C$20:$I$20,MATCH($A35,Παραδοχές!$C$4:$I$4,1)+1)-INDEX(Παραδοχές!$C$20:$I$20,MATCH($A35,Παραδοχές!$C$4:$I$4,1)))/(INDEX(Παραδοχές!$C$4:$I$4,MATCH($A35,Παραδοχές!$C$4:$I$4,1)+1)-INDEX(Παραδοχές!$C$4:$I$4,MATCH($A35,Παραδοχές!$C$4:$I$4,1)))))</f>
        <v>0</v>
      </c>
      <c r="R35" s="5">
        <f>Παραδοχές!$K$21*(IF($A35&gt;=Παραδοχές!$I$4,INDEX(Παραδοχές!$C$21:$I$21,7),INDEX(Παραδοχές!$C$21:$I$21,MATCH($A35,Παραδοχές!$C$4:$I$4,1))+($A35-INDEX(Παραδοχές!$C$4:$I$4,MATCH($A35,Παραδοχές!$C$4:$I$4,1)))*(INDEX(Παραδοχές!$C$21:$I$21,MATCH($A35,Παραδοχές!$C$4:$I$4,1)+1)-INDEX(Παραδοχές!$C$21:$I$21,MATCH($A35,Παραδοχές!$C$4:$I$4,1)))/(INDEX(Παραδοχές!$C$4:$I$4,MATCH($A35,Παραδοχές!$C$4:$I$4,1)+1)-INDEX(Παραδοχές!$C$4:$I$4,MATCH($A35,Παραδοχές!$C$4:$I$4,1)))))</f>
        <v>0</v>
      </c>
      <c r="S35" s="5">
        <f>Παραδοχές!$K$22*(IF($A35&gt;=Παραδοχές!$I$4,INDEX(Παραδοχές!$C$22:$I$22,7),INDEX(Παραδοχές!$C$22:$I$22,MATCH($A35,Παραδοχές!$C$4:$I$4,1))+($A35-INDEX(Παραδοχές!$C$4:$I$4,MATCH($A35,Παραδοχές!$C$4:$I$4,1)))*(INDEX(Παραδοχές!$C$22:$I$22,MATCH($A35,Παραδοχές!$C$4:$I$4,1)+1)-INDEX(Παραδοχές!$C$22:$I$22,MATCH($A35,Παραδοχές!$C$4:$I$4,1)))/(INDEX(Παραδοχές!$C$4:$I$4,MATCH($A35,Παραδοχές!$C$4:$I$4,1)+1)-INDEX(Παραδοχές!$C$4:$I$4,MATCH($A35,Παραδοχές!$C$4:$I$4,1)))))</f>
        <v>0</v>
      </c>
      <c r="T35" s="6">
        <f>IF($A35&gt;=Παραδοχές!$I$4,INDEX(Παραδοχές!$C$26:$I$26,7),INDEX(Παραδοχές!$C$26:$I$26,MATCH($A35,Παραδοχές!$C$4:$I$4,1))+($A35-INDEX(Παραδοχές!$C$4:$I$4,MATCH($A35,Παραδοχές!$C$4:$I$4,1)))*(INDEX(Παραδοχές!$C$26:$I$26,MATCH($A35,Παραδοχές!$C$4:$I$4,1)+1)-INDEX(Παραδοχές!$C$26:$I$26,MATCH($A35,Παραδοχές!$C$4:$I$4,1)))/(INDEX(Παραδοχές!$C$4:$I$4,MATCH($A35,Παραδοχές!$C$4:$I$4,1)+1)-INDEX(Παραδοχές!$C$4:$I$4,MATCH($A35,Παραδοχές!$C$4:$I$4,1))))</f>
        <v>2763.7</v>
      </c>
      <c r="U35" s="6">
        <f>IF($A35&gt;=Παραδοχές!$I$4,INDEX(Παραδοχές!$C$27:$I$27,7),INDEX(Παραδοχές!$C$27:$I$27,MATCH($A35,Παραδοχές!$C$4:$I$4,1))+($A35-INDEX(Παραδοχές!$C$4:$I$4,MATCH($A35,Παραδοχές!$C$4:$I$4,1)))*(INDEX(Παραδοχές!$C$27:$I$27,MATCH($A35,Παραδοχές!$C$4:$I$4,1)+1)-INDEX(Παραδοχές!$C$27:$I$27,MATCH($A35,Παραδοχές!$C$4:$I$4,1)))/(INDEX(Παραδοχές!$C$4:$I$4,MATCH($A35,Παραδοχές!$C$4:$I$4,1)+1)-INDEX(Παραδοχές!$C$4:$I$4,MATCH($A35,Παραδοχές!$C$4:$I$4,1))))</f>
        <v>3845.4</v>
      </c>
      <c r="V35" s="12">
        <f>IF($A35&gt;=Παραδοχές!$I$4,INDEX(Παραδοχές!$C$28:$I$28,7),INDEX(Παραδοχές!$C$28:$I$28,MATCH($A35,Παραδοχές!$C$4:$I$4,1))+($A35-INDEX(Παραδοχές!$C$4:$I$4,MATCH($A35,Παραδοχές!$C$4:$I$4,1)))*(INDEX(Παραδοχές!$C$28:$I$28,MATCH($A35,Παραδοχές!$C$4:$I$4,1)+1)-INDEX(Παραδοχές!$C$28:$I$28,MATCH($A35,Παραδοχές!$C$4:$I$4,1)))/(INDEX(Παραδοχές!$C$4:$I$4,MATCH($A35,Παραδοχές!$C$4:$I$4,1)+1)-INDEX(Παραδοχές!$C$4:$I$4,MATCH($A35,Παραδοχές!$C$4:$I$4,1))))</f>
        <v>72.33</v>
      </c>
      <c r="W35" s="13">
        <f>1/POWER(1+Παραδοχές!$C$8,A35-2026)</f>
        <v>0.32134271362974298</v>
      </c>
      <c r="X35" s="5">
        <f>IF($A35&gt;=Παραδοχές!$I$4,INDEX(Παραδοχές!$C$34:$I$34,7),INDEX(Παραδοχές!$C$34:$I$34,MATCH($A35,Παραδοχές!$C$4:$I$4,1))+($A35-INDEX(Παραδοχές!$C$4:$I$4,MATCH($A35,Παραδοχές!$C$4:$I$4,1)))*(INDEX(Παραδοχές!$C$34:$I$34,MATCH($A35,Παραδοχές!$C$4:$I$4,1)+1)-INDEX(Παραδοχές!$C$34:$I$34,MATCH($A35,Παραδοχές!$C$4:$I$4,1)))/(INDEX(Παραδοχές!$C$4:$I$4,MATCH($A35,Παραδοχές!$C$4:$I$4,1)+1)-INDEX(Παραδοχές!$C$4:$I$4,MATCH($A35,Παραδοχές!$C$4:$I$4,1))))</f>
        <v>-0.87</v>
      </c>
      <c r="Y35" s="5">
        <f>IF($A35&gt;=Παραδοχές!$I$4,INDEX(Παραδοχές!$C$35:$I$35,7),INDEX(Παραδοχές!$C$35:$I$35,MATCH($A35,Παραδοχές!$C$4:$I$4,1))+($A35-INDEX(Παραδοχές!$C$4:$I$4,MATCH($A35,Παραδοχές!$C$4:$I$4,1)))*(INDEX(Παραδοχές!$C$35:$I$35,MATCH($A35,Παραδοχές!$C$4:$I$4,1)+1)-INDEX(Παραδοχές!$C$35:$I$35,MATCH($A35,Παραδοχές!$C$4:$I$4,1)))/(INDEX(Παραδοχές!$C$4:$I$4,MATCH($A35,Παραδοχές!$C$4:$I$4,1)+1)-INDEX(Παραδοχές!$C$4:$I$4,MATCH($A35,Παραδοχές!$C$4:$I$4,1))))</f>
        <v>-0.45</v>
      </c>
      <c r="Z35" s="5">
        <f>IF($A35&gt;=Παραδοχές!$I$4,INDEX(Παραδοχές!$C$36:$I$36,7),INDEX(Παραδοχές!$C$36:$I$36,MATCH($A35,Παραδοχές!$C$4:$I$4,1))+($A35-INDEX(Παραδοχές!$C$4:$I$4,MATCH($A35,Παραδοχές!$C$4:$I$4,1)))*(INDEX(Παραδοχές!$C$36:$I$36,MATCH($A35,Παραδοχές!$C$4:$I$4,1)+1)-INDEX(Παραδοχές!$C$36:$I$36,MATCH($A35,Παραδοχές!$C$4:$I$4,1)))/(INDEX(Παραδοχές!$C$4:$I$4,MATCH($A35,Παραδοχές!$C$4:$I$4,1)+1)-INDEX(Παραδοχές!$C$4:$I$4,MATCH($A35,Παραδοχές!$C$4:$I$4,1))))</f>
        <v>-0.32</v>
      </c>
      <c r="AA35" s="5">
        <f>IF($A35&gt;=Παραδοχές!$I$4,INDEX(Παραδοχές!$C$37:$I$37,7),INDEX(Παραδοχές!$C$37:$I$37,MATCH($A35,Παραδοχές!$C$4:$I$4,1))+($A35-INDEX(Παραδοχές!$C$4:$I$4,MATCH($A35,Παραδοχές!$C$4:$I$4,1)))*(INDEX(Παραδοχές!$C$37:$I$37,MATCH($A35,Παραδοχές!$C$4:$I$4,1)+1)-INDEX(Παραδοχές!$C$37:$I$37,MATCH($A35,Παραδοχές!$C$4:$I$4,1)))/(INDEX(Παραδοχές!$C$4:$I$4,MATCH($A35,Παραδοχές!$C$4:$I$4,1)+1)-INDEX(Παραδοχές!$C$4:$I$4,MATCH($A35,Παραδοχές!$C$4:$I$4,1))))</f>
        <v>-0.57999999999999996</v>
      </c>
      <c r="AB35" s="5">
        <f>IF($A35&gt;=Παραδοχές!$I$4,INDEX(Παραδοχές!$C$38:$I$38,7),INDEX(Παραδοχές!$C$38:$I$38,MATCH($A35,Παραδοχές!$C$4:$I$4,1))+($A35-INDEX(Παραδοχές!$C$4:$I$4,MATCH($A35,Παραδοχές!$C$4:$I$4,1)))*(INDEX(Παραδοχές!$C$38:$I$38,MATCH($A35,Παραδοχές!$C$4:$I$4,1)+1)-INDEX(Παραδοχές!$C$38:$I$38,MATCH($A35,Παραδοχές!$C$4:$I$4,1)))/(INDEX(Παραδοχές!$C$4:$I$4,MATCH($A35,Παραδοχές!$C$4:$I$4,1)+1)-INDEX(Παραδοχές!$C$4:$I$4,MATCH($A35,Παραδοχές!$C$4:$I$4,1))))</f>
        <v>-0.2</v>
      </c>
      <c r="AC35" s="5">
        <f>IF($A35&gt;=Παραδοχές!$I$4,INDEX(Παραδοχές!$C$39:$I$39,7),INDEX(Παραδοχές!$C$39:$I$39,MATCH($A35,Παραδοχές!$C$4:$I$4,1))+($A35-INDEX(Παραδοχές!$C$4:$I$4,MATCH($A35,Παραδοχές!$C$4:$I$4,1)))*(INDEX(Παραδοχές!$C$39:$I$39,MATCH($A35,Παραδοχές!$C$4:$I$4,1)+1)-INDEX(Παραδοχές!$C$39:$I$39,MATCH($A35,Παραδοχές!$C$4:$I$4,1)))/(INDEX(Παραδοχές!$C$4:$I$4,MATCH($A35,Παραδοχές!$C$4:$I$4,1)+1)-INDEX(Παραδοχές!$C$4:$I$4,MATCH($A35,Παραδοχές!$C$4:$I$4,1))))</f>
        <v>-0.15</v>
      </c>
      <c r="AD35" s="5">
        <f>IF($A35&gt;=Παραδοχές!$I$4,INDEX(Παραδοχές!$C$40:$I$40,7),INDEX(Παραδοχές!$C$40:$I$40,MATCH($A35,Παραδοχές!$C$4:$I$4,1))+($A35-INDEX(Παραδοχές!$C$4:$I$4,MATCH($A35,Παραδοχές!$C$4:$I$4,1)))*(INDEX(Παραδοχές!$C$40:$I$40,MATCH($A35,Παραδοχές!$C$4:$I$4,1)+1)-INDEX(Παραδοχές!$C$40:$I$40,MATCH($A35,Παραδοχές!$C$4:$I$4,1)))/(INDEX(Παραδοχές!$C$4:$I$4,MATCH($A35,Παραδοχές!$C$4:$I$4,1)+1)-INDEX(Παραδοχές!$C$4:$I$4,MATCH($A35,Παραδοχές!$C$4:$I$4,1))))</f>
        <v>-0.12</v>
      </c>
      <c r="AE35" s="5">
        <f>IF($A35&gt;=Παραδοχές!$I$4,INDEX(Παραδοχές!$C$41:$I$41,7),INDEX(Παραδοχές!$C$41:$I$41,MATCH($A35,Παραδοχές!$C$4:$I$4,1))+($A35-INDEX(Παραδοχές!$C$4:$I$4,MATCH($A35,Παραδοχές!$C$4:$I$4,1)))*(INDEX(Παραδοχές!$C$41:$I$41,MATCH($A35,Παραδοχές!$C$4:$I$4,1)+1)-INDEX(Παραδοχές!$C$41:$I$41,MATCH($A35,Παραδοχές!$C$4:$I$4,1)))/(INDEX(Παραδοχές!$C$4:$I$4,MATCH($A35,Παραδοχές!$C$4:$I$4,1)+1)-INDEX(Παραδοχές!$C$4:$I$4,MATCH($A35,Παραδοχές!$C$4:$I$4,1))))</f>
        <v>2.39</v>
      </c>
      <c r="AF35" s="5">
        <f>IF($A35&gt;=Παραδοχές!$I$4,INDEX(Παραδοχές!$C$42:$I$42,7),INDEX(Παραδοχές!$C$42:$I$42,MATCH($A35,Παραδοχές!$C$4:$I$4,1))+($A35-INDEX(Παραδοχές!$C$4:$I$4,MATCH($A35,Παραδοχές!$C$4:$I$4,1)))*(INDEX(Παραδοχές!$C$42:$I$42,MATCH($A35,Παραδοχές!$C$4:$I$4,1)+1)-INDEX(Παραδοχές!$C$42:$I$42,MATCH($A35,Παραδοχές!$C$4:$I$4,1)))/(INDEX(Παραδοχές!$C$4:$I$4,MATCH($A35,Παραδοχές!$C$4:$I$4,1)+1)-INDEX(Παραδοχές!$C$4:$I$4,MATCH($A35,Παραδοχές!$C$4:$I$4,1))))</f>
        <v>-0.99</v>
      </c>
    </row>
    <row r="36" spans="1:32" ht="15" customHeight="1" x14ac:dyDescent="0.25">
      <c r="A36" s="7">
        <v>2060</v>
      </c>
      <c r="B36" s="8">
        <f>IF($A36&gt;=Παραδοχές!$I$4,INDEX(Παραδοχές!$C$5:$I$5,7),INDEX(Παραδοχές!$C$5:$I$5,MATCH($A36,Παραδοχές!$C$4:$I$4,1))+($A36-INDEX(Παραδοχές!$C$4:$I$4,MATCH($A36,Παραδοχές!$C$4:$I$4,1)))*(INDEX(Παραδοχές!$C$5:$I$5,MATCH($A36,Παραδοχές!$C$4:$I$4,1)+1)-INDEX(Παραδοχές!$C$5:$I$5,MATCH($A36,Παραδοχές!$C$4:$I$4,1)))/(INDEX(Παραδοχές!$C$4:$I$4,MATCH($A36,Παραδοχές!$C$4:$I$4,1)+1)-INDEX(Παραδοχές!$C$4:$I$4,MATCH($A36,Παραδοχές!$C$4:$I$4,1))))</f>
        <v>1.1000000000000001</v>
      </c>
      <c r="C36" s="8">
        <f>IF($A36&gt;=Παραδοχές!$I$4,INDEX(Παραδοχές!$C$6:$I$6,7),INDEX(Παραδοχές!$C$6:$I$6,MATCH($A36,Παραδοχές!$C$4:$I$4,1))+($A36-INDEX(Παραδοχές!$C$4:$I$4,MATCH($A36,Παραδοχές!$C$4:$I$4,1)))*(INDEX(Παραδοχές!$C$6:$I$6,MATCH($A36,Παραδοχές!$C$4:$I$4,1)+1)-INDEX(Παραδοχές!$C$6:$I$6,MATCH($A36,Παραδοχές!$C$4:$I$4,1)))/(INDEX(Παραδοχές!$C$4:$I$4,MATCH($A36,Παραδοχές!$C$4:$I$4,1)+1)-INDEX(Παραδοχές!$C$4:$I$4,MATCH($A36,Παραδοχές!$C$4:$I$4,1))))</f>
        <v>2</v>
      </c>
      <c r="D36" s="9">
        <f t="shared" si="5"/>
        <v>710.50662818041599</v>
      </c>
      <c r="E36" s="8">
        <f>CHOOSE(Παραδοχές!$C$15,IF($A36&gt;=Παραδοχές!$I$4,INDEX(Παραδοχές!$C$11:$I$11,7),INDEX(Παραδοχές!$C$11:$I$11,MATCH($A36,Παραδοχές!$C$4:$I$4,1))+($A36-INDEX(Παραδοχές!$C$4:$I$4,MATCH($A36,Παραδοχές!$C$4:$I$4,1)))*(INDEX(Παραδοχές!$C$11:$I$11,MATCH($A36,Παραδοχές!$C$4:$I$4,1)+1)-INDEX(Παραδοχές!$C$11:$I$11,MATCH($A36,Παραδοχές!$C$4:$I$4,1)))/(INDEX(Παραδοχές!$C$4:$I$4,MATCH($A36,Παραδοχές!$C$4:$I$4,1)+1)-INDEX(Παραδοχές!$C$4:$I$4,MATCH($A36,Παραδοχές!$C$4:$I$4,1)))),IF($A36&gt;=Παραδοχές!$I$4,INDEX(Παραδοχές!$C$12:$I$12,7),INDEX(Παραδοχές!$C$12:$I$12,MATCH($A36,Παραδοχές!$C$4:$I$4,1))+($A36-INDEX(Παραδοχές!$C$4:$I$4,MATCH($A36,Παραδοχές!$C$4:$I$4,1)))*(INDEX(Παραδοχές!$C$12:$I$12,MATCH($A36,Παραδοχές!$C$4:$I$4,1)+1)-INDEX(Παραδοχές!$C$12:$I$12,MATCH($A36,Παραδοχές!$C$4:$I$4,1)))/(INDEX(Παραδοχές!$C$4:$I$4,MATCH($A36,Παραδοχές!$C$4:$I$4,1)+1)-INDEX(Παραδοχές!$C$4:$I$4,MATCH($A36,Παραδοχές!$C$4:$I$4,1)))))</f>
        <v>12.1</v>
      </c>
      <c r="F36" s="8">
        <f>SUM(O36:S36)+Παραδοχές!$K$34*(X36+IF($A36&gt;=2027,Παραδοχές!$J$34,0))+Παραδοχές!$K$35*(Y36+IF($A36&gt;=2027,Παραδοχές!$J$35,0))+Παραδοχές!$K$36*(Z36+IF($A36&gt;=2027,Παραδοχές!$J$36,0))+Παραδοχές!$K$37*(AA36+IF($A36&gt;=2027,Παραδοχές!$J$37,0))+Παραδοχές!$K$38*(AB36+IF($A36&gt;=2027,Παραδοχές!$J$38,0))+Παραδοχές!$K$39*(AC36+IF($A36&gt;=2027,Παραδοχές!$J$39,0))+Παραδοχές!$K$40*(AD36+IF($A36&gt;=2027,Παραδοχές!$J$40,0))+Παραδοχές!$K$41*(AE36+IF($A36&gt;=2027,Παραδοχές!$J$41,0))+Παραδοχές!$K$42*(AF36+IF($A36&gt;=2027,Παραδοχές!$J$42,0))</f>
        <v>0</v>
      </c>
      <c r="G36" s="8">
        <f t="shared" si="0"/>
        <v>12.1</v>
      </c>
      <c r="H36" s="8">
        <f>CHOOSE(Παραδοχές!$C$15,IF($A36&gt;=Παραδοχές!$I$4,INDEX(Παραδοχές!$C$13:$I$13,7),INDEX(Παραδοχές!$C$13:$I$13,MATCH($A36,Παραδοχές!$C$4:$I$4,1))+($A36-INDEX(Παραδοχές!$C$4:$I$4,MATCH($A36,Παραδοχές!$C$4:$I$4,1)))*(INDEX(Παραδοχές!$C$13:$I$13,MATCH($A36,Παραδοχές!$C$4:$I$4,1)+1)-INDEX(Παραδοχές!$C$13:$I$13,MATCH($A36,Παραδοχές!$C$4:$I$4,1)))/(INDEX(Παραδοχές!$C$4:$I$4,MATCH($A36,Παραδοχές!$C$4:$I$4,1)+1)-INDEX(Παραδοχές!$C$4:$I$4,MATCH($A36,Παραδοχές!$C$4:$I$4,1)))),IF($A36&gt;=Παραδοχές!$I$4,INDEX(Παραδοχές!$C$14:$I$14,7),INDEX(Παραδοχές!$C$14:$I$14,MATCH($A36,Παραδοχές!$C$4:$I$4,1))+($A36-INDEX(Παραδοχές!$C$4:$I$4,MATCH($A36,Παραδοχές!$C$4:$I$4,1)))*(INDEX(Παραδοχές!$C$14:$I$14,MATCH($A36,Παραδοχές!$C$4:$I$4,1)+1)-INDEX(Παραδοχές!$C$14:$I$14,MATCH($A36,Παραδοχές!$C$4:$I$4,1)))/(INDEX(Παραδοχές!$C$4:$I$4,MATCH($A36,Παραδοχές!$C$4:$I$4,1)+1)-INDEX(Παραδοχές!$C$4:$I$4,MATCH($A36,Παραδοχές!$C$4:$I$4,1)))))</f>
        <v>6.45</v>
      </c>
      <c r="I36" s="8">
        <f t="shared" si="1"/>
        <v>5.65</v>
      </c>
      <c r="J36" s="11">
        <f t="shared" si="2"/>
        <v>40.143624492193503</v>
      </c>
      <c r="K36" s="11">
        <f t="shared" si="3"/>
        <v>85.971302009830296</v>
      </c>
      <c r="L36" s="11">
        <f t="shared" si="4"/>
        <v>45.827677517636801</v>
      </c>
      <c r="M36" s="11">
        <f>J36/POWER(1+Παραδοχές!$C$8,A36-2026)</f>
        <v>12.463634037927401</v>
      </c>
      <c r="N36" s="9">
        <f>SUM($M$2:M36)</f>
        <v>483.49538019493701</v>
      </c>
      <c r="O36" s="8">
        <f>Παραδοχές!$K$18*(IF($A36&gt;=Παραδοχές!$I$4,INDEX(Παραδοχές!$C$18:$I$18,7),INDEX(Παραδοχές!$C$18:$I$18,MATCH($A36,Παραδοχές!$C$4:$I$4,1))+($A36-INDEX(Παραδοχές!$C$4:$I$4,MATCH($A36,Παραδοχές!$C$4:$I$4,1)))*(INDEX(Παραδοχές!$C$18:$I$18,MATCH($A36,Παραδοχές!$C$4:$I$4,1)+1)-INDEX(Παραδοχές!$C$18:$I$18,MATCH($A36,Παραδοχές!$C$4:$I$4,1)))/(INDEX(Παραδοχές!$C$4:$I$4,MATCH($A36,Παραδοχές!$C$4:$I$4,1)+1)-INDEX(Παραδοχές!$C$4:$I$4,MATCH($A36,Παραδοχές!$C$4:$I$4,1)))))</f>
        <v>0</v>
      </c>
      <c r="P36" s="8">
        <f>Παραδοχές!$K$19*(IF($A36&gt;=Παραδοχές!$I$4,INDEX(Παραδοχές!$C$19:$I$19,7),INDEX(Παραδοχές!$C$19:$I$19,MATCH($A36,Παραδοχές!$C$4:$I$4,1))+($A36-INDEX(Παραδοχές!$C$4:$I$4,MATCH($A36,Παραδοχές!$C$4:$I$4,1)))*(INDEX(Παραδοχές!$C$19:$I$19,MATCH($A36,Παραδοχές!$C$4:$I$4,1)+1)-INDEX(Παραδοχές!$C$19:$I$19,MATCH($A36,Παραδοχές!$C$4:$I$4,1)))/(INDEX(Παραδοχές!$C$4:$I$4,MATCH($A36,Παραδοχές!$C$4:$I$4,1)+1)-INDEX(Παραδοχές!$C$4:$I$4,MATCH($A36,Παραδοχές!$C$4:$I$4,1)))))</f>
        <v>0</v>
      </c>
      <c r="Q36" s="8">
        <f>Παραδοχές!$K$20*(IF($A36&gt;=Παραδοχές!$I$4,INDEX(Παραδοχές!$C$20:$I$20,7),INDEX(Παραδοχές!$C$20:$I$20,MATCH($A36,Παραδοχές!$C$4:$I$4,1))+($A36-INDEX(Παραδοχές!$C$4:$I$4,MATCH($A36,Παραδοχές!$C$4:$I$4,1)))*(INDEX(Παραδοχές!$C$20:$I$20,MATCH($A36,Παραδοχές!$C$4:$I$4,1)+1)-INDEX(Παραδοχές!$C$20:$I$20,MATCH($A36,Παραδοχές!$C$4:$I$4,1)))/(INDEX(Παραδοχές!$C$4:$I$4,MATCH($A36,Παραδοχές!$C$4:$I$4,1)+1)-INDEX(Παραδοχές!$C$4:$I$4,MATCH($A36,Παραδοχές!$C$4:$I$4,1)))))</f>
        <v>0</v>
      </c>
      <c r="R36" s="8">
        <f>Παραδοχές!$K$21*(IF($A36&gt;=Παραδοχές!$I$4,INDEX(Παραδοχές!$C$21:$I$21,7),INDEX(Παραδοχές!$C$21:$I$21,MATCH($A36,Παραδοχές!$C$4:$I$4,1))+($A36-INDEX(Παραδοχές!$C$4:$I$4,MATCH($A36,Παραδοχές!$C$4:$I$4,1)))*(INDEX(Παραδοχές!$C$21:$I$21,MATCH($A36,Παραδοχές!$C$4:$I$4,1)+1)-INDEX(Παραδοχές!$C$21:$I$21,MATCH($A36,Παραδοχές!$C$4:$I$4,1)))/(INDEX(Παραδοχές!$C$4:$I$4,MATCH($A36,Παραδοχές!$C$4:$I$4,1)+1)-INDEX(Παραδοχές!$C$4:$I$4,MATCH($A36,Παραδοχές!$C$4:$I$4,1)))))</f>
        <v>0</v>
      </c>
      <c r="S36" s="8">
        <f>Παραδοχές!$K$22*(IF($A36&gt;=Παραδοχές!$I$4,INDEX(Παραδοχές!$C$22:$I$22,7),INDEX(Παραδοχές!$C$22:$I$22,MATCH($A36,Παραδοχές!$C$4:$I$4,1))+($A36-INDEX(Παραδοχές!$C$4:$I$4,MATCH($A36,Παραδοχές!$C$4:$I$4,1)))*(INDEX(Παραδοχές!$C$22:$I$22,MATCH($A36,Παραδοχές!$C$4:$I$4,1)+1)-INDEX(Παραδοχές!$C$22:$I$22,MATCH($A36,Παραδοχές!$C$4:$I$4,1)))/(INDEX(Παραδοχές!$C$4:$I$4,MATCH($A36,Παραδοχές!$C$4:$I$4,1)+1)-INDEX(Παραδοχές!$C$4:$I$4,MATCH($A36,Παραδοχές!$C$4:$I$4,1)))))</f>
        <v>0</v>
      </c>
      <c r="T36" s="9">
        <f>IF($A36&gt;=Παραδοχές!$I$4,INDEX(Παραδοχές!$C$26:$I$26,7),INDEX(Παραδοχές!$C$26:$I$26,MATCH($A36,Παραδοχές!$C$4:$I$4,1))+($A36-INDEX(Παραδοχές!$C$4:$I$4,MATCH($A36,Παραδοχές!$C$4:$I$4,1)))*(INDEX(Παραδοχές!$C$26:$I$26,MATCH($A36,Παραδοχές!$C$4:$I$4,1)+1)-INDEX(Παραδοχές!$C$26:$I$26,MATCH($A36,Παραδοχές!$C$4:$I$4,1)))/(INDEX(Παραδοχές!$C$4:$I$4,MATCH($A36,Παραδοχές!$C$4:$I$4,1)+1)-INDEX(Παραδοχές!$C$4:$I$4,MATCH($A36,Παραδοχές!$C$4:$I$4,1))))</f>
        <v>2742</v>
      </c>
      <c r="U36" s="9">
        <f>IF($A36&gt;=Παραδοχές!$I$4,INDEX(Παραδοχές!$C$27:$I$27,7),INDEX(Παραδοχές!$C$27:$I$27,MATCH($A36,Παραδοχές!$C$4:$I$4,1))+($A36-INDEX(Παραδοχές!$C$4:$I$4,MATCH($A36,Παραδοχές!$C$4:$I$4,1)))*(INDEX(Παραδοχές!$C$27:$I$27,MATCH($A36,Παραδοχές!$C$4:$I$4,1)+1)-INDEX(Παραδοχές!$C$27:$I$27,MATCH($A36,Παραδοχές!$C$4:$I$4,1)))/(INDEX(Παραδοχές!$C$4:$I$4,MATCH($A36,Παραδοχές!$C$4:$I$4,1)+1)-INDEX(Παραδοχές!$C$4:$I$4,MATCH($A36,Παραδοχές!$C$4:$I$4,1))))</f>
        <v>3822</v>
      </c>
      <c r="V36" s="14">
        <f>IF($A36&gt;=Παραδοχές!$I$4,INDEX(Παραδοχές!$C$28:$I$28,7),INDEX(Παραδοχές!$C$28:$I$28,MATCH($A36,Παραδοχές!$C$4:$I$4,1))+($A36-INDEX(Παραδοχές!$C$4:$I$4,MATCH($A36,Παραδοχές!$C$4:$I$4,1)))*(INDEX(Παραδοχές!$C$28:$I$28,MATCH($A36,Παραδοχές!$C$4:$I$4,1)+1)-INDEX(Παραδοχές!$C$28:$I$28,MATCH($A36,Παραδοχές!$C$4:$I$4,1)))/(INDEX(Παραδοχές!$C$4:$I$4,MATCH($A36,Παραδοχές!$C$4:$I$4,1)+1)-INDEX(Παραδοχές!$C$4:$I$4,MATCH($A36,Παραδοχές!$C$4:$I$4,1))))</f>
        <v>72.099999999999994</v>
      </c>
      <c r="W36" s="15">
        <f>1/POWER(1+Παραδοχές!$C$8,A36-2026)</f>
        <v>0.31047605181617699</v>
      </c>
      <c r="X36" s="8">
        <f>IF($A36&gt;=Παραδοχές!$I$4,INDEX(Παραδοχές!$C$34:$I$34,7),INDEX(Παραδοχές!$C$34:$I$34,MATCH($A36,Παραδοχές!$C$4:$I$4,1))+($A36-INDEX(Παραδοχές!$C$4:$I$4,MATCH($A36,Παραδοχές!$C$4:$I$4,1)))*(INDEX(Παραδοχές!$C$34:$I$34,MATCH($A36,Παραδοχές!$C$4:$I$4,1)+1)-INDEX(Παραδοχές!$C$34:$I$34,MATCH($A36,Παραδοχές!$C$4:$I$4,1)))/(INDEX(Παραδοχές!$C$4:$I$4,MATCH($A36,Παραδοχές!$C$4:$I$4,1)+1)-INDEX(Παραδοχές!$C$4:$I$4,MATCH($A36,Παραδοχές!$C$4:$I$4,1))))</f>
        <v>-0.9</v>
      </c>
      <c r="Y36" s="8">
        <f>IF($A36&gt;=Παραδοχές!$I$4,INDEX(Παραδοχές!$C$35:$I$35,7),INDEX(Παραδοχές!$C$35:$I$35,MATCH($A36,Παραδοχές!$C$4:$I$4,1))+($A36-INDEX(Παραδοχές!$C$4:$I$4,MATCH($A36,Παραδοχές!$C$4:$I$4,1)))*(INDEX(Παραδοχές!$C$35:$I$35,MATCH($A36,Παραδοχές!$C$4:$I$4,1)+1)-INDEX(Παραδοχές!$C$35:$I$35,MATCH($A36,Παραδοχές!$C$4:$I$4,1)))/(INDEX(Παραδοχές!$C$4:$I$4,MATCH($A36,Παραδοχές!$C$4:$I$4,1)+1)-INDEX(Παραδοχές!$C$4:$I$4,MATCH($A36,Παραδοχές!$C$4:$I$4,1))))</f>
        <v>-0.45</v>
      </c>
      <c r="Z36" s="8">
        <f>IF($A36&gt;=Παραδοχές!$I$4,INDEX(Παραδοχές!$C$36:$I$36,7),INDEX(Παραδοχές!$C$36:$I$36,MATCH($A36,Παραδοχές!$C$4:$I$4,1))+($A36-INDEX(Παραδοχές!$C$4:$I$4,MATCH($A36,Παραδοχές!$C$4:$I$4,1)))*(INDEX(Παραδοχές!$C$36:$I$36,MATCH($A36,Παραδοχές!$C$4:$I$4,1)+1)-INDEX(Παραδοχές!$C$36:$I$36,MATCH($A36,Παραδοχές!$C$4:$I$4,1)))/(INDEX(Παραδοχές!$C$4:$I$4,MATCH($A36,Παραδοχές!$C$4:$I$4,1)+1)-INDEX(Παραδοχές!$C$4:$I$4,MATCH($A36,Παραδοχές!$C$4:$I$4,1))))</f>
        <v>-0.3</v>
      </c>
      <c r="AA36" s="8">
        <f>IF($A36&gt;=Παραδοχές!$I$4,INDEX(Παραδοχές!$C$37:$I$37,7),INDEX(Παραδοχές!$C$37:$I$37,MATCH($A36,Παραδοχές!$C$4:$I$4,1))+($A36-INDEX(Παραδοχές!$C$4:$I$4,MATCH($A36,Παραδοχές!$C$4:$I$4,1)))*(INDEX(Παραδοχές!$C$37:$I$37,MATCH($A36,Παραδοχές!$C$4:$I$4,1)+1)-INDEX(Παραδοχές!$C$37:$I$37,MATCH($A36,Παραδοχές!$C$4:$I$4,1)))/(INDEX(Παραδοχές!$C$4:$I$4,MATCH($A36,Παραδοχές!$C$4:$I$4,1)+1)-INDEX(Παραδοχές!$C$4:$I$4,MATCH($A36,Παραδοχές!$C$4:$I$4,1))))</f>
        <v>-0.6</v>
      </c>
      <c r="AB36" s="8">
        <f>IF($A36&gt;=Παραδοχές!$I$4,INDEX(Παραδοχές!$C$38:$I$38,7),INDEX(Παραδοχές!$C$38:$I$38,MATCH($A36,Παραδοχές!$C$4:$I$4,1))+($A36-INDEX(Παραδοχές!$C$4:$I$4,MATCH($A36,Παραδοχές!$C$4:$I$4,1)))*(INDEX(Παραδοχές!$C$38:$I$38,MATCH($A36,Παραδοχές!$C$4:$I$4,1)+1)-INDEX(Παραδοχές!$C$38:$I$38,MATCH($A36,Παραδοχές!$C$4:$I$4,1)))/(INDEX(Παραδοχές!$C$4:$I$4,MATCH($A36,Παραδοχές!$C$4:$I$4,1)+1)-INDEX(Παραδοχές!$C$4:$I$4,MATCH($A36,Παραδοχές!$C$4:$I$4,1))))</f>
        <v>-0.2</v>
      </c>
      <c r="AC36" s="8">
        <f>IF($A36&gt;=Παραδοχές!$I$4,INDEX(Παραδοχές!$C$39:$I$39,7),INDEX(Παραδοχές!$C$39:$I$39,MATCH($A36,Παραδοχές!$C$4:$I$4,1))+($A36-INDEX(Παραδοχές!$C$4:$I$4,MATCH($A36,Παραδοχές!$C$4:$I$4,1)))*(INDEX(Παραδοχές!$C$39:$I$39,MATCH($A36,Παραδοχές!$C$4:$I$4,1)+1)-INDEX(Παραδοχές!$C$39:$I$39,MATCH($A36,Παραδοχές!$C$4:$I$4,1)))/(INDEX(Παραδοχές!$C$4:$I$4,MATCH($A36,Παραδοχές!$C$4:$I$4,1)+1)-INDEX(Παραδοχές!$C$4:$I$4,MATCH($A36,Παραδοχές!$C$4:$I$4,1))))</f>
        <v>-0.15</v>
      </c>
      <c r="AD36" s="8">
        <f>IF($A36&gt;=Παραδοχές!$I$4,INDEX(Παραδοχές!$C$40:$I$40,7),INDEX(Παραδοχές!$C$40:$I$40,MATCH($A36,Παραδοχές!$C$4:$I$4,1))+($A36-INDEX(Παραδοχές!$C$4:$I$4,MATCH($A36,Παραδοχές!$C$4:$I$4,1)))*(INDEX(Παραδοχές!$C$40:$I$40,MATCH($A36,Παραδοχές!$C$4:$I$4,1)+1)-INDEX(Παραδοχές!$C$40:$I$40,MATCH($A36,Παραδοχές!$C$4:$I$4,1)))/(INDEX(Παραδοχές!$C$4:$I$4,MATCH($A36,Παραδοχές!$C$4:$I$4,1)+1)-INDEX(Παραδοχές!$C$4:$I$4,MATCH($A36,Παραδοχές!$C$4:$I$4,1))))</f>
        <v>-0.12</v>
      </c>
      <c r="AE36" s="8">
        <f>IF($A36&gt;=Παραδοχές!$I$4,INDEX(Παραδοχές!$C$41:$I$41,7),INDEX(Παραδοχές!$C$41:$I$41,MATCH($A36,Παραδοχές!$C$4:$I$4,1))+($A36-INDEX(Παραδοχές!$C$4:$I$4,MATCH($A36,Παραδοχές!$C$4:$I$4,1)))*(INDEX(Παραδοχές!$C$41:$I$41,MATCH($A36,Παραδοχές!$C$4:$I$4,1)+1)-INDEX(Παραδοχές!$C$41:$I$41,MATCH($A36,Παραδοχές!$C$4:$I$4,1)))/(INDEX(Παραδοχές!$C$4:$I$4,MATCH($A36,Παραδοχές!$C$4:$I$4,1)+1)-INDEX(Παραδοχές!$C$4:$I$4,MATCH($A36,Παραδοχές!$C$4:$I$4,1))))</f>
        <v>2.5</v>
      </c>
      <c r="AF36" s="8">
        <f>IF($A36&gt;=Παραδοχές!$I$4,INDEX(Παραδοχές!$C$42:$I$42,7),INDEX(Παραδοχές!$C$42:$I$42,MATCH($A36,Παραδοχές!$C$4:$I$4,1))+($A36-INDEX(Παραδοχές!$C$4:$I$4,MATCH($A36,Παραδοχές!$C$4:$I$4,1)))*(INDEX(Παραδοχές!$C$42:$I$42,MATCH($A36,Παραδοχές!$C$4:$I$4,1)+1)-INDEX(Παραδοχές!$C$42:$I$42,MATCH($A36,Παραδοχές!$C$4:$I$4,1)))/(INDEX(Παραδοχές!$C$4:$I$4,MATCH($A36,Παραδοχές!$C$4:$I$4,1)+1)-INDEX(Παραδοχές!$C$4:$I$4,MATCH($A36,Παραδοχές!$C$4:$I$4,1))))</f>
        <v>-1</v>
      </c>
    </row>
    <row r="37" spans="1:32" ht="15" customHeight="1" x14ac:dyDescent="0.25">
      <c r="A37" s="4">
        <v>2061</v>
      </c>
      <c r="B37" s="5">
        <f>IF($A37&gt;=Παραδοχές!$I$4,INDEX(Παραδοχές!$C$5:$I$5,7),INDEX(Παραδοχές!$C$5:$I$5,MATCH($A37,Παραδοχές!$C$4:$I$4,1))+($A37-INDEX(Παραδοχές!$C$4:$I$4,MATCH($A37,Παραδοχές!$C$4:$I$4,1)))*(INDEX(Παραδοχές!$C$5:$I$5,MATCH($A37,Παραδοχές!$C$4:$I$4,1)+1)-INDEX(Παραδοχές!$C$5:$I$5,MATCH($A37,Παραδοχές!$C$4:$I$4,1)))/(INDEX(Παραδοχές!$C$4:$I$4,MATCH($A37,Παραδοχές!$C$4:$I$4,1)+1)-INDEX(Παραδοχές!$C$4:$I$4,MATCH($A37,Παραδοχές!$C$4:$I$4,1))))</f>
        <v>1.1100000000000001</v>
      </c>
      <c r="C37" s="5">
        <f>IF($A37&gt;=Παραδοχές!$I$4,INDEX(Παραδοχές!$C$6:$I$6,7),INDEX(Παραδοχές!$C$6:$I$6,MATCH($A37,Παραδοχές!$C$4:$I$4,1))+($A37-INDEX(Παραδοχές!$C$4:$I$4,MATCH($A37,Παραδοχές!$C$4:$I$4,1)))*(INDEX(Παραδοχές!$C$6:$I$6,MATCH($A37,Παραδοχές!$C$4:$I$4,1)+1)-INDEX(Παραδοχές!$C$6:$I$6,MATCH($A37,Παραδοχές!$C$4:$I$4,1)))/(INDEX(Παραδοχές!$C$4:$I$4,MATCH($A37,Παραδοχές!$C$4:$I$4,1)+1)-INDEX(Παραδοχές!$C$4:$I$4,MATCH($A37,Παραδοχές!$C$4:$I$4,1))))</f>
        <v>2</v>
      </c>
      <c r="D37" s="6">
        <f t="shared" si="5"/>
        <v>732.60338431682703</v>
      </c>
      <c r="E37" s="5">
        <f>CHOOSE(Παραδοχές!$C$15,IF($A37&gt;=Παραδοχές!$I$4,INDEX(Παραδοχές!$C$11:$I$11,7),INDEX(Παραδοχές!$C$11:$I$11,MATCH($A37,Παραδοχές!$C$4:$I$4,1))+($A37-INDEX(Παραδοχές!$C$4:$I$4,MATCH($A37,Παραδοχές!$C$4:$I$4,1)))*(INDEX(Παραδοχές!$C$11:$I$11,MATCH($A37,Παραδοχές!$C$4:$I$4,1)+1)-INDEX(Παραδοχές!$C$11:$I$11,MATCH($A37,Παραδοχές!$C$4:$I$4,1)))/(INDEX(Παραδοχές!$C$4:$I$4,MATCH($A37,Παραδοχές!$C$4:$I$4,1)+1)-INDEX(Παραδοχές!$C$4:$I$4,MATCH($A37,Παραδοχές!$C$4:$I$4,1)))),IF($A37&gt;=Παραδοχές!$I$4,INDEX(Παραδοχές!$C$12:$I$12,7),INDEX(Παραδοχές!$C$12:$I$12,MATCH($A37,Παραδοχές!$C$4:$I$4,1))+($A37-INDEX(Παραδοχές!$C$4:$I$4,MATCH($A37,Παραδοχές!$C$4:$I$4,1)))*(INDEX(Παραδοχές!$C$12:$I$12,MATCH($A37,Παραδοχές!$C$4:$I$4,1)+1)-INDEX(Παραδοχές!$C$12:$I$12,MATCH($A37,Παραδοχές!$C$4:$I$4,1)))/(INDEX(Παραδοχές!$C$4:$I$4,MATCH($A37,Παραδοχές!$C$4:$I$4,1)+1)-INDEX(Παραδοχές!$C$4:$I$4,MATCH($A37,Παραδοχές!$C$4:$I$4,1)))))</f>
        <v>12.03</v>
      </c>
      <c r="F37" s="5">
        <f>SUM(O37:S37)+Παραδοχές!$K$34*(X37+IF($A37&gt;=2027,Παραδοχές!$J$34,0))+Παραδοχές!$K$35*(Y37+IF($A37&gt;=2027,Παραδοχές!$J$35,0))+Παραδοχές!$K$36*(Z37+IF($A37&gt;=2027,Παραδοχές!$J$36,0))+Παραδοχές!$K$37*(AA37+IF($A37&gt;=2027,Παραδοχές!$J$37,0))+Παραδοχές!$K$38*(AB37+IF($A37&gt;=2027,Παραδοχές!$J$38,0))+Παραδοχές!$K$39*(AC37+IF($A37&gt;=2027,Παραδοχές!$J$39,0))+Παραδοχές!$K$40*(AD37+IF($A37&gt;=2027,Παραδοχές!$J$40,0))+Παραδοχές!$K$41*(AE37+IF($A37&gt;=2027,Παραδοχές!$J$41,0))+Παραδοχές!$K$42*(AF37+IF($A37&gt;=2027,Παραδοχές!$J$42,0))</f>
        <v>0</v>
      </c>
      <c r="G37" s="5">
        <f t="shared" si="0"/>
        <v>12.03</v>
      </c>
      <c r="H37" s="5">
        <f>CHOOSE(Παραδοχές!$C$15,IF($A37&gt;=Παραδοχές!$I$4,INDEX(Παραδοχές!$C$13:$I$13,7),INDEX(Παραδοχές!$C$13:$I$13,MATCH($A37,Παραδοχές!$C$4:$I$4,1))+($A37-INDEX(Παραδοχές!$C$4:$I$4,MATCH($A37,Παραδοχές!$C$4:$I$4,1)))*(INDEX(Παραδοχές!$C$13:$I$13,MATCH($A37,Παραδοχές!$C$4:$I$4,1)+1)-INDEX(Παραδοχές!$C$13:$I$13,MATCH($A37,Παραδοχές!$C$4:$I$4,1)))/(INDEX(Παραδοχές!$C$4:$I$4,MATCH($A37,Παραδοχές!$C$4:$I$4,1)+1)-INDEX(Παραδοχές!$C$4:$I$4,MATCH($A37,Παραδοχές!$C$4:$I$4,1)))),IF($A37&gt;=Παραδοχές!$I$4,INDEX(Παραδοχές!$C$14:$I$14,7),INDEX(Παραδοχές!$C$14:$I$14,MATCH($A37,Παραδοχές!$C$4:$I$4,1))+($A37-INDEX(Παραδοχές!$C$4:$I$4,MATCH($A37,Παραδοχές!$C$4:$I$4,1)))*(INDEX(Παραδοχές!$C$14:$I$14,MATCH($A37,Παραδοχές!$C$4:$I$4,1)+1)-INDEX(Παραδοχές!$C$14:$I$14,MATCH($A37,Παραδοχές!$C$4:$I$4,1)))/(INDEX(Παραδοχές!$C$4:$I$4,MATCH($A37,Παραδοχές!$C$4:$I$4,1)+1)-INDEX(Παραδοχές!$C$4:$I$4,MATCH($A37,Παραδοχές!$C$4:$I$4,1)))))</f>
        <v>6.42</v>
      </c>
      <c r="I37" s="5">
        <f t="shared" si="1"/>
        <v>5.61</v>
      </c>
      <c r="J37" s="10">
        <f t="shared" si="2"/>
        <v>41.099049860173999</v>
      </c>
      <c r="K37" s="10">
        <f t="shared" si="3"/>
        <v>88.132187133314204</v>
      </c>
      <c r="L37" s="10">
        <f t="shared" si="4"/>
        <v>47.033137273140298</v>
      </c>
      <c r="M37" s="10">
        <f>J37/POWER(1+Παραδοχές!$C$8,A37-2026)</f>
        <v>12.328763994186501</v>
      </c>
      <c r="N37" s="6">
        <f>SUM($M$2:M37)</f>
        <v>495.82414418912401</v>
      </c>
      <c r="O37" s="5">
        <f>Παραδοχές!$K$18*(IF($A37&gt;=Παραδοχές!$I$4,INDEX(Παραδοχές!$C$18:$I$18,7),INDEX(Παραδοχές!$C$18:$I$18,MATCH($A37,Παραδοχές!$C$4:$I$4,1))+($A37-INDEX(Παραδοχές!$C$4:$I$4,MATCH($A37,Παραδοχές!$C$4:$I$4,1)))*(INDEX(Παραδοχές!$C$18:$I$18,MATCH($A37,Παραδοχές!$C$4:$I$4,1)+1)-INDEX(Παραδοχές!$C$18:$I$18,MATCH($A37,Παραδοχές!$C$4:$I$4,1)))/(INDEX(Παραδοχές!$C$4:$I$4,MATCH($A37,Παραδοχές!$C$4:$I$4,1)+1)-INDEX(Παραδοχές!$C$4:$I$4,MATCH($A37,Παραδοχές!$C$4:$I$4,1)))))</f>
        <v>0</v>
      </c>
      <c r="P37" s="5">
        <f>Παραδοχές!$K$19*(IF($A37&gt;=Παραδοχές!$I$4,INDEX(Παραδοχές!$C$19:$I$19,7),INDEX(Παραδοχές!$C$19:$I$19,MATCH($A37,Παραδοχές!$C$4:$I$4,1))+($A37-INDEX(Παραδοχές!$C$4:$I$4,MATCH($A37,Παραδοχές!$C$4:$I$4,1)))*(INDEX(Παραδοχές!$C$19:$I$19,MATCH($A37,Παραδοχές!$C$4:$I$4,1)+1)-INDEX(Παραδοχές!$C$19:$I$19,MATCH($A37,Παραδοχές!$C$4:$I$4,1)))/(INDEX(Παραδοχές!$C$4:$I$4,MATCH($A37,Παραδοχές!$C$4:$I$4,1)+1)-INDEX(Παραδοχές!$C$4:$I$4,MATCH($A37,Παραδοχές!$C$4:$I$4,1)))))</f>
        <v>0</v>
      </c>
      <c r="Q37" s="5">
        <f>Παραδοχές!$K$20*(IF($A37&gt;=Παραδοχές!$I$4,INDEX(Παραδοχές!$C$20:$I$20,7),INDEX(Παραδοχές!$C$20:$I$20,MATCH($A37,Παραδοχές!$C$4:$I$4,1))+($A37-INDEX(Παραδοχές!$C$4:$I$4,MATCH($A37,Παραδοχές!$C$4:$I$4,1)))*(INDEX(Παραδοχές!$C$20:$I$20,MATCH($A37,Παραδοχές!$C$4:$I$4,1)+1)-INDEX(Παραδοχές!$C$20:$I$20,MATCH($A37,Παραδοχές!$C$4:$I$4,1)))/(INDEX(Παραδοχές!$C$4:$I$4,MATCH($A37,Παραδοχές!$C$4:$I$4,1)+1)-INDEX(Παραδοχές!$C$4:$I$4,MATCH($A37,Παραδοχές!$C$4:$I$4,1)))))</f>
        <v>0</v>
      </c>
      <c r="R37" s="5">
        <f>Παραδοχές!$K$21*(IF($A37&gt;=Παραδοχές!$I$4,INDEX(Παραδοχές!$C$21:$I$21,7),INDEX(Παραδοχές!$C$21:$I$21,MATCH($A37,Παραδοχές!$C$4:$I$4,1))+($A37-INDEX(Παραδοχές!$C$4:$I$4,MATCH($A37,Παραδοχές!$C$4:$I$4,1)))*(INDEX(Παραδοχές!$C$21:$I$21,MATCH($A37,Παραδοχές!$C$4:$I$4,1)+1)-INDEX(Παραδοχές!$C$21:$I$21,MATCH($A37,Παραδοχές!$C$4:$I$4,1)))/(INDEX(Παραδοχές!$C$4:$I$4,MATCH($A37,Παραδοχές!$C$4:$I$4,1)+1)-INDEX(Παραδοχές!$C$4:$I$4,MATCH($A37,Παραδοχές!$C$4:$I$4,1)))))</f>
        <v>0</v>
      </c>
      <c r="S37" s="5">
        <f>Παραδοχές!$K$22*(IF($A37&gt;=Παραδοχές!$I$4,INDEX(Παραδοχές!$C$22:$I$22,7),INDEX(Παραδοχές!$C$22:$I$22,MATCH($A37,Παραδοχές!$C$4:$I$4,1))+($A37-INDEX(Παραδοχές!$C$4:$I$4,MATCH($A37,Παραδοχές!$C$4:$I$4,1)))*(INDEX(Παραδοχές!$C$22:$I$22,MATCH($A37,Παραδοχές!$C$4:$I$4,1)+1)-INDEX(Παραδοχές!$C$22:$I$22,MATCH($A37,Παραδοχές!$C$4:$I$4,1)))/(INDEX(Παραδοχές!$C$4:$I$4,MATCH($A37,Παραδοχές!$C$4:$I$4,1)+1)-INDEX(Παραδοχές!$C$4:$I$4,MATCH($A37,Παραδοχές!$C$4:$I$4,1)))))</f>
        <v>0</v>
      </c>
      <c r="T37" s="6">
        <f>IF($A37&gt;=Παραδοχές!$I$4,INDEX(Παραδοχές!$C$26:$I$26,7),INDEX(Παραδοχές!$C$26:$I$26,MATCH($A37,Παραδοχές!$C$4:$I$4,1))+($A37-INDEX(Παραδοχές!$C$4:$I$4,MATCH($A37,Παραδοχές!$C$4:$I$4,1)))*(INDEX(Παραδοχές!$C$26:$I$26,MATCH($A37,Παραδοχές!$C$4:$I$4,1)+1)-INDEX(Παραδοχές!$C$26:$I$26,MATCH($A37,Παραδοχές!$C$4:$I$4,1)))/(INDEX(Παραδοχές!$C$4:$I$4,MATCH($A37,Παραδοχές!$C$4:$I$4,1)+1)-INDEX(Παραδοχές!$C$4:$I$4,MATCH($A37,Παραδοχές!$C$4:$I$4,1))))</f>
        <v>2718.9</v>
      </c>
      <c r="U37" s="6">
        <f>IF($A37&gt;=Παραδοχές!$I$4,INDEX(Παραδοχές!$C$27:$I$27,7),INDEX(Παραδοχές!$C$27:$I$27,MATCH($A37,Παραδοχές!$C$4:$I$4,1))+($A37-INDEX(Παραδοχές!$C$4:$I$4,MATCH($A37,Παραδοχές!$C$4:$I$4,1)))*(INDEX(Παραδοχές!$C$27:$I$27,MATCH($A37,Παραδοχές!$C$4:$I$4,1)+1)-INDEX(Παραδοχές!$C$27:$I$27,MATCH($A37,Παραδοχές!$C$4:$I$4,1)))/(INDEX(Παραδοχές!$C$4:$I$4,MATCH($A37,Παραδοχές!$C$4:$I$4,1)+1)-INDEX(Παραδοχές!$C$4:$I$4,MATCH($A37,Παραδοχές!$C$4:$I$4,1))))</f>
        <v>3814.7</v>
      </c>
      <c r="V37" s="12">
        <f>IF($A37&gt;=Παραδοχές!$I$4,INDEX(Παραδοχές!$C$28:$I$28,7),INDEX(Παραδοχές!$C$28:$I$28,MATCH($A37,Παραδοχές!$C$4:$I$4,1))+($A37-INDEX(Παραδοχές!$C$4:$I$4,MATCH($A37,Παραδοχές!$C$4:$I$4,1)))*(INDEX(Παραδοχές!$C$28:$I$28,MATCH($A37,Παραδοχές!$C$4:$I$4,1)+1)-INDEX(Παραδοχές!$C$28:$I$28,MATCH($A37,Παραδοχές!$C$4:$I$4,1)))/(INDEX(Παραδοχές!$C$4:$I$4,MATCH($A37,Παραδοχές!$C$4:$I$4,1)+1)-INDEX(Παραδοχές!$C$4:$I$4,MATCH($A37,Παραδοχές!$C$4:$I$4,1))))</f>
        <v>71.489999999999995</v>
      </c>
      <c r="W37" s="13">
        <f>1/POWER(1+Παραδοχές!$C$8,A37-2026)</f>
        <v>0.29997686165814202</v>
      </c>
      <c r="X37" s="5">
        <f>IF($A37&gt;=Παραδοχές!$I$4,INDEX(Παραδοχές!$C$34:$I$34,7),INDEX(Παραδοχές!$C$34:$I$34,MATCH($A37,Παραδοχές!$C$4:$I$4,1))+($A37-INDEX(Παραδοχές!$C$4:$I$4,MATCH($A37,Παραδοχές!$C$4:$I$4,1)))*(INDEX(Παραδοχές!$C$34:$I$34,MATCH($A37,Παραδοχές!$C$4:$I$4,1)+1)-INDEX(Παραδοχές!$C$34:$I$34,MATCH($A37,Παραδοχές!$C$4:$I$4,1)))/(INDEX(Παραδοχές!$C$4:$I$4,MATCH($A37,Παραδοχές!$C$4:$I$4,1)+1)-INDEX(Παραδοχές!$C$4:$I$4,MATCH($A37,Παραδοχές!$C$4:$I$4,1))))</f>
        <v>-0.91</v>
      </c>
      <c r="Y37" s="5">
        <f>IF($A37&gt;=Παραδοχές!$I$4,INDEX(Παραδοχές!$C$35:$I$35,7),INDEX(Παραδοχές!$C$35:$I$35,MATCH($A37,Παραδοχές!$C$4:$I$4,1))+($A37-INDEX(Παραδοχές!$C$4:$I$4,MATCH($A37,Παραδοχές!$C$4:$I$4,1)))*(INDEX(Παραδοχές!$C$35:$I$35,MATCH($A37,Παραδοχές!$C$4:$I$4,1)+1)-INDEX(Παραδοχές!$C$35:$I$35,MATCH($A37,Παραδοχές!$C$4:$I$4,1)))/(INDEX(Παραδοχές!$C$4:$I$4,MATCH($A37,Παραδοχές!$C$4:$I$4,1)+1)-INDEX(Παραδοχές!$C$4:$I$4,MATCH($A37,Παραδοχές!$C$4:$I$4,1))))</f>
        <v>-0.45</v>
      </c>
      <c r="Z37" s="5">
        <f>IF($A37&gt;=Παραδοχές!$I$4,INDEX(Παραδοχές!$C$36:$I$36,7),INDEX(Παραδοχές!$C$36:$I$36,MATCH($A37,Παραδοχές!$C$4:$I$4,1))+($A37-INDEX(Παραδοχές!$C$4:$I$4,MATCH($A37,Παραδοχές!$C$4:$I$4,1)))*(INDEX(Παραδοχές!$C$36:$I$36,MATCH($A37,Παραδοχές!$C$4:$I$4,1)+1)-INDEX(Παραδοχές!$C$36:$I$36,MATCH($A37,Παραδοχές!$C$4:$I$4,1)))/(INDEX(Παραδοχές!$C$4:$I$4,MATCH($A37,Παραδοχές!$C$4:$I$4,1)+1)-INDEX(Παραδοχές!$C$4:$I$4,MATCH($A37,Παραδοχές!$C$4:$I$4,1))))</f>
        <v>-0.28000000000000003</v>
      </c>
      <c r="AA37" s="5">
        <f>IF($A37&gt;=Παραδοχές!$I$4,INDEX(Παραδοχές!$C$37:$I$37,7),INDEX(Παραδοχές!$C$37:$I$37,MATCH($A37,Παραδοχές!$C$4:$I$4,1))+($A37-INDEX(Παραδοχές!$C$4:$I$4,MATCH($A37,Παραδοχές!$C$4:$I$4,1)))*(INDEX(Παραδοχές!$C$37:$I$37,MATCH($A37,Παραδοχές!$C$4:$I$4,1)+1)-INDEX(Παραδοχές!$C$37:$I$37,MATCH($A37,Παραδοχές!$C$4:$I$4,1)))/(INDEX(Παραδοχές!$C$4:$I$4,MATCH($A37,Παραδοχές!$C$4:$I$4,1)+1)-INDEX(Παραδοχές!$C$4:$I$4,MATCH($A37,Παραδοχές!$C$4:$I$4,1))))</f>
        <v>-0.61</v>
      </c>
      <c r="AB37" s="5">
        <f>IF($A37&gt;=Παραδοχές!$I$4,INDEX(Παραδοχές!$C$38:$I$38,7),INDEX(Παραδοχές!$C$38:$I$38,MATCH($A37,Παραδοχές!$C$4:$I$4,1))+($A37-INDEX(Παραδοχές!$C$4:$I$4,MATCH($A37,Παραδοχές!$C$4:$I$4,1)))*(INDEX(Παραδοχές!$C$38:$I$38,MATCH($A37,Παραδοχές!$C$4:$I$4,1)+1)-INDEX(Παραδοχές!$C$38:$I$38,MATCH($A37,Παραδοχές!$C$4:$I$4,1)))/(INDEX(Παραδοχές!$C$4:$I$4,MATCH($A37,Παραδοχές!$C$4:$I$4,1)+1)-INDEX(Παραδοχές!$C$4:$I$4,MATCH($A37,Παραδοχές!$C$4:$I$4,1))))</f>
        <v>-0.2</v>
      </c>
      <c r="AC37" s="5">
        <f>IF($A37&gt;=Παραδοχές!$I$4,INDEX(Παραδοχές!$C$39:$I$39,7),INDEX(Παραδοχές!$C$39:$I$39,MATCH($A37,Παραδοχές!$C$4:$I$4,1))+($A37-INDEX(Παραδοχές!$C$4:$I$4,MATCH($A37,Παραδοχές!$C$4:$I$4,1)))*(INDEX(Παραδοχές!$C$39:$I$39,MATCH($A37,Παραδοχές!$C$4:$I$4,1)+1)-INDEX(Παραδοχές!$C$39:$I$39,MATCH($A37,Παραδοχές!$C$4:$I$4,1)))/(INDEX(Παραδοχές!$C$4:$I$4,MATCH($A37,Παραδοχές!$C$4:$I$4,1)+1)-INDEX(Παραδοχές!$C$4:$I$4,MATCH($A37,Παραδοχές!$C$4:$I$4,1))))</f>
        <v>-0.15</v>
      </c>
      <c r="AD37" s="5">
        <f>IF($A37&gt;=Παραδοχές!$I$4,INDEX(Παραδοχές!$C$40:$I$40,7),INDEX(Παραδοχές!$C$40:$I$40,MATCH($A37,Παραδοχές!$C$4:$I$4,1))+($A37-INDEX(Παραδοχές!$C$4:$I$4,MATCH($A37,Παραδοχές!$C$4:$I$4,1)))*(INDEX(Παραδοχές!$C$40:$I$40,MATCH($A37,Παραδοχές!$C$4:$I$4,1)+1)-INDEX(Παραδοχές!$C$40:$I$40,MATCH($A37,Παραδοχές!$C$4:$I$4,1)))/(INDEX(Παραδοχές!$C$4:$I$4,MATCH($A37,Παραδοχές!$C$4:$I$4,1)+1)-INDEX(Παραδοχές!$C$4:$I$4,MATCH($A37,Παραδοχές!$C$4:$I$4,1))))</f>
        <v>-0.12</v>
      </c>
      <c r="AE37" s="5">
        <f>IF($A37&gt;=Παραδοχές!$I$4,INDEX(Παραδοχές!$C$41:$I$41,7),INDEX(Παραδοχές!$C$41:$I$41,MATCH($A37,Παραδοχές!$C$4:$I$4,1))+($A37-INDEX(Παραδοχές!$C$4:$I$4,MATCH($A37,Παραδοχές!$C$4:$I$4,1)))*(INDEX(Παραδοχές!$C$41:$I$41,MATCH($A37,Παραδοχές!$C$4:$I$4,1)+1)-INDEX(Παραδοχές!$C$41:$I$41,MATCH($A37,Παραδοχές!$C$4:$I$4,1)))/(INDEX(Παραδοχές!$C$4:$I$4,MATCH($A37,Παραδοχές!$C$4:$I$4,1)+1)-INDEX(Παραδοχές!$C$4:$I$4,MATCH($A37,Παραδοχές!$C$4:$I$4,1))))</f>
        <v>2.4700000000000002</v>
      </c>
      <c r="AF37" s="5">
        <f>IF($A37&gt;=Παραδοχές!$I$4,INDEX(Παραδοχές!$C$42:$I$42,7),INDEX(Παραδοχές!$C$42:$I$42,MATCH($A37,Παραδοχές!$C$4:$I$4,1))+($A37-INDEX(Παραδοχές!$C$4:$I$4,MATCH($A37,Παραδοχές!$C$4:$I$4,1)))*(INDEX(Παραδοχές!$C$42:$I$42,MATCH($A37,Παραδοχές!$C$4:$I$4,1)+1)-INDEX(Παραδοχές!$C$42:$I$42,MATCH($A37,Παραδοχές!$C$4:$I$4,1)))/(INDEX(Παραδοχές!$C$4:$I$4,MATCH($A37,Παραδοχές!$C$4:$I$4,1)+1)-INDEX(Παραδοχές!$C$4:$I$4,MATCH($A37,Παραδοχές!$C$4:$I$4,1))))</f>
        <v>-1</v>
      </c>
    </row>
    <row r="38" spans="1:32" ht="15" customHeight="1" x14ac:dyDescent="0.25">
      <c r="A38" s="4">
        <v>2062</v>
      </c>
      <c r="B38" s="5">
        <f>IF($A38&gt;=Παραδοχές!$I$4,INDEX(Παραδοχές!$C$5:$I$5,7),INDEX(Παραδοχές!$C$5:$I$5,MATCH($A38,Παραδοχές!$C$4:$I$4,1))+($A38-INDEX(Παραδοχές!$C$4:$I$4,MATCH($A38,Παραδοχές!$C$4:$I$4,1)))*(INDEX(Παραδοχές!$C$5:$I$5,MATCH($A38,Παραδοχές!$C$4:$I$4,1)+1)-INDEX(Παραδοχές!$C$5:$I$5,MATCH($A38,Παραδοχές!$C$4:$I$4,1)))/(INDEX(Παραδοχές!$C$4:$I$4,MATCH($A38,Παραδοχές!$C$4:$I$4,1)+1)-INDEX(Παραδοχές!$C$4:$I$4,MATCH($A38,Παραδοχές!$C$4:$I$4,1))))</f>
        <v>1.1200000000000001</v>
      </c>
      <c r="C38" s="5">
        <f>IF($A38&gt;=Παραδοχές!$I$4,INDEX(Παραδοχές!$C$6:$I$6,7),INDEX(Παραδοχές!$C$6:$I$6,MATCH($A38,Παραδοχές!$C$4:$I$4,1))+($A38-INDEX(Παραδοχές!$C$4:$I$4,MATCH($A38,Παραδοχές!$C$4:$I$4,1)))*(INDEX(Παραδοχές!$C$6:$I$6,MATCH($A38,Παραδοχές!$C$4:$I$4,1)+1)-INDEX(Παραδοχές!$C$6:$I$6,MATCH($A38,Παραδοχές!$C$4:$I$4,1)))/(INDEX(Παραδοχές!$C$4:$I$4,MATCH($A38,Παραδοχές!$C$4:$I$4,1)+1)-INDEX(Παραδοχές!$C$4:$I$4,MATCH($A38,Παραδοχές!$C$4:$I$4,1))))</f>
        <v>2</v>
      </c>
      <c r="D38" s="6">
        <f t="shared" si="5"/>
        <v>755.46060990751198</v>
      </c>
      <c r="E38" s="5">
        <f>CHOOSE(Παραδοχές!$C$15,IF($A38&gt;=Παραδοχές!$I$4,INDEX(Παραδοχές!$C$11:$I$11,7),INDEX(Παραδοχές!$C$11:$I$11,MATCH($A38,Παραδοχές!$C$4:$I$4,1))+($A38-INDEX(Παραδοχές!$C$4:$I$4,MATCH($A38,Παραδοχές!$C$4:$I$4,1)))*(INDEX(Παραδοχές!$C$11:$I$11,MATCH($A38,Παραδοχές!$C$4:$I$4,1)+1)-INDEX(Παραδοχές!$C$11:$I$11,MATCH($A38,Παραδοχές!$C$4:$I$4,1)))/(INDEX(Παραδοχές!$C$4:$I$4,MATCH($A38,Παραδοχές!$C$4:$I$4,1)+1)-INDEX(Παραδοχές!$C$4:$I$4,MATCH($A38,Παραδοχές!$C$4:$I$4,1)))),IF($A38&gt;=Παραδοχές!$I$4,INDEX(Παραδοχές!$C$12:$I$12,7),INDEX(Παραδοχές!$C$12:$I$12,MATCH($A38,Παραδοχές!$C$4:$I$4,1))+($A38-INDEX(Παραδοχές!$C$4:$I$4,MATCH($A38,Παραδοχές!$C$4:$I$4,1)))*(INDEX(Παραδοχές!$C$12:$I$12,MATCH($A38,Παραδοχές!$C$4:$I$4,1)+1)-INDEX(Παραδοχές!$C$12:$I$12,MATCH($A38,Παραδοχές!$C$4:$I$4,1)))/(INDEX(Παραδοχές!$C$4:$I$4,MATCH($A38,Παραδοχές!$C$4:$I$4,1)+1)-INDEX(Παραδοχές!$C$4:$I$4,MATCH($A38,Παραδοχές!$C$4:$I$4,1)))))</f>
        <v>11.96</v>
      </c>
      <c r="F38" s="5">
        <f>SUM(O38:S38)+Παραδοχές!$K$34*(X38+IF($A38&gt;=2027,Παραδοχές!$J$34,0))+Παραδοχές!$K$35*(Y38+IF($A38&gt;=2027,Παραδοχές!$J$35,0))+Παραδοχές!$K$36*(Z38+IF($A38&gt;=2027,Παραδοχές!$J$36,0))+Παραδοχές!$K$37*(AA38+IF($A38&gt;=2027,Παραδοχές!$J$37,0))+Παραδοχές!$K$38*(AB38+IF($A38&gt;=2027,Παραδοχές!$J$38,0))+Παραδοχές!$K$39*(AC38+IF($A38&gt;=2027,Παραδοχές!$J$39,0))+Παραδοχές!$K$40*(AD38+IF($A38&gt;=2027,Παραδοχές!$J$40,0))+Παραδοχές!$K$41*(AE38+IF($A38&gt;=2027,Παραδοχές!$J$41,0))+Παραδοχές!$K$42*(AF38+IF($A38&gt;=2027,Παραδοχές!$J$42,0))</f>
        <v>0</v>
      </c>
      <c r="G38" s="5">
        <f t="shared" si="0"/>
        <v>11.96</v>
      </c>
      <c r="H38" s="5">
        <f>CHOOSE(Παραδοχές!$C$15,IF($A38&gt;=Παραδοχές!$I$4,INDEX(Παραδοχές!$C$13:$I$13,7),INDEX(Παραδοχές!$C$13:$I$13,MATCH($A38,Παραδοχές!$C$4:$I$4,1))+($A38-INDEX(Παραδοχές!$C$4:$I$4,MATCH($A38,Παραδοχές!$C$4:$I$4,1)))*(INDEX(Παραδοχές!$C$13:$I$13,MATCH($A38,Παραδοχές!$C$4:$I$4,1)+1)-INDEX(Παραδοχές!$C$13:$I$13,MATCH($A38,Παραδοχές!$C$4:$I$4,1)))/(INDEX(Παραδοχές!$C$4:$I$4,MATCH($A38,Παραδοχές!$C$4:$I$4,1)+1)-INDEX(Παραδοχές!$C$4:$I$4,MATCH($A38,Παραδοχές!$C$4:$I$4,1)))),IF($A38&gt;=Παραδοχές!$I$4,INDEX(Παραδοχές!$C$14:$I$14,7),INDEX(Παραδοχές!$C$14:$I$14,MATCH($A38,Παραδοχές!$C$4:$I$4,1))+($A38-INDEX(Παραδοχές!$C$4:$I$4,MATCH($A38,Παραδοχές!$C$4:$I$4,1)))*(INDEX(Παραδοχές!$C$14:$I$14,MATCH($A38,Παραδοχές!$C$4:$I$4,1)+1)-INDEX(Παραδοχές!$C$14:$I$14,MATCH($A38,Παραδοχές!$C$4:$I$4,1)))/(INDEX(Παραδοχές!$C$4:$I$4,MATCH($A38,Παραδοχές!$C$4:$I$4,1)+1)-INDEX(Παραδοχές!$C$4:$I$4,MATCH($A38,Παραδοχές!$C$4:$I$4,1)))))</f>
        <v>6.39</v>
      </c>
      <c r="I38" s="5">
        <f t="shared" si="1"/>
        <v>5.57</v>
      </c>
      <c r="J38" s="10">
        <f t="shared" si="2"/>
        <v>42.079155971848401</v>
      </c>
      <c r="K38" s="10">
        <f t="shared" si="3"/>
        <v>90.353088944938406</v>
      </c>
      <c r="L38" s="10">
        <f t="shared" si="4"/>
        <v>48.273932973089998</v>
      </c>
      <c r="M38" s="10">
        <f>J38/POWER(1+Παραδοχές!$C$8,A38-2026)</f>
        <v>12.1959160866266</v>
      </c>
      <c r="N38" s="6">
        <f>SUM($M$2:M38)</f>
        <v>508.02006027574998</v>
      </c>
      <c r="O38" s="5">
        <f>Παραδοχές!$K$18*(IF($A38&gt;=Παραδοχές!$I$4,INDEX(Παραδοχές!$C$18:$I$18,7),INDEX(Παραδοχές!$C$18:$I$18,MATCH($A38,Παραδοχές!$C$4:$I$4,1))+($A38-INDEX(Παραδοχές!$C$4:$I$4,MATCH($A38,Παραδοχές!$C$4:$I$4,1)))*(INDEX(Παραδοχές!$C$18:$I$18,MATCH($A38,Παραδοχές!$C$4:$I$4,1)+1)-INDEX(Παραδοχές!$C$18:$I$18,MATCH($A38,Παραδοχές!$C$4:$I$4,1)))/(INDEX(Παραδοχές!$C$4:$I$4,MATCH($A38,Παραδοχές!$C$4:$I$4,1)+1)-INDEX(Παραδοχές!$C$4:$I$4,MATCH($A38,Παραδοχές!$C$4:$I$4,1)))))</f>
        <v>0</v>
      </c>
      <c r="P38" s="5">
        <f>Παραδοχές!$K$19*(IF($A38&gt;=Παραδοχές!$I$4,INDEX(Παραδοχές!$C$19:$I$19,7),INDEX(Παραδοχές!$C$19:$I$19,MATCH($A38,Παραδοχές!$C$4:$I$4,1))+($A38-INDEX(Παραδοχές!$C$4:$I$4,MATCH($A38,Παραδοχές!$C$4:$I$4,1)))*(INDEX(Παραδοχές!$C$19:$I$19,MATCH($A38,Παραδοχές!$C$4:$I$4,1)+1)-INDEX(Παραδοχές!$C$19:$I$19,MATCH($A38,Παραδοχές!$C$4:$I$4,1)))/(INDEX(Παραδοχές!$C$4:$I$4,MATCH($A38,Παραδοχές!$C$4:$I$4,1)+1)-INDEX(Παραδοχές!$C$4:$I$4,MATCH($A38,Παραδοχές!$C$4:$I$4,1)))))</f>
        <v>0</v>
      </c>
      <c r="Q38" s="5">
        <f>Παραδοχές!$K$20*(IF($A38&gt;=Παραδοχές!$I$4,INDEX(Παραδοχές!$C$20:$I$20,7),INDEX(Παραδοχές!$C$20:$I$20,MATCH($A38,Παραδοχές!$C$4:$I$4,1))+($A38-INDEX(Παραδοχές!$C$4:$I$4,MATCH($A38,Παραδοχές!$C$4:$I$4,1)))*(INDEX(Παραδοχές!$C$20:$I$20,MATCH($A38,Παραδοχές!$C$4:$I$4,1)+1)-INDEX(Παραδοχές!$C$20:$I$20,MATCH($A38,Παραδοχές!$C$4:$I$4,1)))/(INDEX(Παραδοχές!$C$4:$I$4,MATCH($A38,Παραδοχές!$C$4:$I$4,1)+1)-INDEX(Παραδοχές!$C$4:$I$4,MATCH($A38,Παραδοχές!$C$4:$I$4,1)))))</f>
        <v>0</v>
      </c>
      <c r="R38" s="5">
        <f>Παραδοχές!$K$21*(IF($A38&gt;=Παραδοχές!$I$4,INDEX(Παραδοχές!$C$21:$I$21,7),INDEX(Παραδοχές!$C$21:$I$21,MATCH($A38,Παραδοχές!$C$4:$I$4,1))+($A38-INDEX(Παραδοχές!$C$4:$I$4,MATCH($A38,Παραδοχές!$C$4:$I$4,1)))*(INDEX(Παραδοχές!$C$21:$I$21,MATCH($A38,Παραδοχές!$C$4:$I$4,1)+1)-INDEX(Παραδοχές!$C$21:$I$21,MATCH($A38,Παραδοχές!$C$4:$I$4,1)))/(INDEX(Παραδοχές!$C$4:$I$4,MATCH($A38,Παραδοχές!$C$4:$I$4,1)+1)-INDEX(Παραδοχές!$C$4:$I$4,MATCH($A38,Παραδοχές!$C$4:$I$4,1)))))</f>
        <v>0</v>
      </c>
      <c r="S38" s="5">
        <f>Παραδοχές!$K$22*(IF($A38&gt;=Παραδοχές!$I$4,INDEX(Παραδοχές!$C$22:$I$22,7),INDEX(Παραδοχές!$C$22:$I$22,MATCH($A38,Παραδοχές!$C$4:$I$4,1))+($A38-INDEX(Παραδοχές!$C$4:$I$4,MATCH($A38,Παραδοχές!$C$4:$I$4,1)))*(INDEX(Παραδοχές!$C$22:$I$22,MATCH($A38,Παραδοχές!$C$4:$I$4,1)+1)-INDEX(Παραδοχές!$C$22:$I$22,MATCH($A38,Παραδοχές!$C$4:$I$4,1)))/(INDEX(Παραδοχές!$C$4:$I$4,MATCH($A38,Παραδοχές!$C$4:$I$4,1)+1)-INDEX(Παραδοχές!$C$4:$I$4,MATCH($A38,Παραδοχές!$C$4:$I$4,1)))))</f>
        <v>0</v>
      </c>
      <c r="T38" s="6">
        <f>IF($A38&gt;=Παραδοχές!$I$4,INDEX(Παραδοχές!$C$26:$I$26,7),INDEX(Παραδοχές!$C$26:$I$26,MATCH($A38,Παραδοχές!$C$4:$I$4,1))+($A38-INDEX(Παραδοχές!$C$4:$I$4,MATCH($A38,Παραδοχές!$C$4:$I$4,1)))*(INDEX(Παραδοχές!$C$26:$I$26,MATCH($A38,Παραδοχές!$C$4:$I$4,1)+1)-INDEX(Παραδοχές!$C$26:$I$26,MATCH($A38,Παραδοχές!$C$4:$I$4,1)))/(INDEX(Παραδοχές!$C$4:$I$4,MATCH($A38,Παραδοχές!$C$4:$I$4,1)+1)-INDEX(Παραδοχές!$C$4:$I$4,MATCH($A38,Παραδοχές!$C$4:$I$4,1))))</f>
        <v>2695.8</v>
      </c>
      <c r="U38" s="6">
        <f>IF($A38&gt;=Παραδοχές!$I$4,INDEX(Παραδοχές!$C$27:$I$27,7),INDEX(Παραδοχές!$C$27:$I$27,MATCH($A38,Παραδοχές!$C$4:$I$4,1))+($A38-INDEX(Παραδοχές!$C$4:$I$4,MATCH($A38,Παραδοχές!$C$4:$I$4,1)))*(INDEX(Παραδοχές!$C$27:$I$27,MATCH($A38,Παραδοχές!$C$4:$I$4,1)+1)-INDEX(Παραδοχές!$C$27:$I$27,MATCH($A38,Παραδοχές!$C$4:$I$4,1)))/(INDEX(Παραδοχές!$C$4:$I$4,MATCH($A38,Παραδοχές!$C$4:$I$4,1)+1)-INDEX(Παραδοχές!$C$4:$I$4,MATCH($A38,Παραδοχές!$C$4:$I$4,1))))</f>
        <v>3807.4</v>
      </c>
      <c r="V38" s="12">
        <f>IF($A38&gt;=Παραδοχές!$I$4,INDEX(Παραδοχές!$C$28:$I$28,7),INDEX(Παραδοχές!$C$28:$I$28,MATCH($A38,Παραδοχές!$C$4:$I$4,1))+($A38-INDEX(Παραδοχές!$C$4:$I$4,MATCH($A38,Παραδοχές!$C$4:$I$4,1)))*(INDEX(Παραδοχές!$C$28:$I$28,MATCH($A38,Παραδοχές!$C$4:$I$4,1)+1)-INDEX(Παραδοχές!$C$28:$I$28,MATCH($A38,Παραδοχές!$C$4:$I$4,1)))/(INDEX(Παραδοχές!$C$4:$I$4,MATCH($A38,Παραδοχές!$C$4:$I$4,1)+1)-INDEX(Παραδοχές!$C$4:$I$4,MATCH($A38,Παραδοχές!$C$4:$I$4,1))))</f>
        <v>70.88</v>
      </c>
      <c r="W38" s="13">
        <f>1/POWER(1+Παραδοχές!$C$8,A38-2026)</f>
        <v>0.28983271657791498</v>
      </c>
      <c r="X38" s="5">
        <f>IF($A38&gt;=Παραδοχές!$I$4,INDEX(Παραδοχές!$C$34:$I$34,7),INDEX(Παραδοχές!$C$34:$I$34,MATCH($A38,Παραδοχές!$C$4:$I$4,1))+($A38-INDEX(Παραδοχές!$C$4:$I$4,MATCH($A38,Παραδοχές!$C$4:$I$4,1)))*(INDEX(Παραδοχές!$C$34:$I$34,MATCH($A38,Παραδοχές!$C$4:$I$4,1)+1)-INDEX(Παραδοχές!$C$34:$I$34,MATCH($A38,Παραδοχές!$C$4:$I$4,1)))/(INDEX(Παραδοχές!$C$4:$I$4,MATCH($A38,Παραδοχές!$C$4:$I$4,1)+1)-INDEX(Παραδοχές!$C$4:$I$4,MATCH($A38,Παραδοχές!$C$4:$I$4,1))))</f>
        <v>-0.92</v>
      </c>
      <c r="Y38" s="5">
        <f>IF($A38&gt;=Παραδοχές!$I$4,INDEX(Παραδοχές!$C$35:$I$35,7),INDEX(Παραδοχές!$C$35:$I$35,MATCH($A38,Παραδοχές!$C$4:$I$4,1))+($A38-INDEX(Παραδοχές!$C$4:$I$4,MATCH($A38,Παραδοχές!$C$4:$I$4,1)))*(INDEX(Παραδοχές!$C$35:$I$35,MATCH($A38,Παραδοχές!$C$4:$I$4,1)+1)-INDEX(Παραδοχές!$C$35:$I$35,MATCH($A38,Παραδοχές!$C$4:$I$4,1)))/(INDEX(Παραδοχές!$C$4:$I$4,MATCH($A38,Παραδοχές!$C$4:$I$4,1)+1)-INDEX(Παραδοχές!$C$4:$I$4,MATCH($A38,Παραδοχές!$C$4:$I$4,1))))</f>
        <v>-0.45</v>
      </c>
      <c r="Z38" s="5">
        <f>IF($A38&gt;=Παραδοχές!$I$4,INDEX(Παραδοχές!$C$36:$I$36,7),INDEX(Παραδοχές!$C$36:$I$36,MATCH($A38,Παραδοχές!$C$4:$I$4,1))+($A38-INDEX(Παραδοχές!$C$4:$I$4,MATCH($A38,Παραδοχές!$C$4:$I$4,1)))*(INDEX(Παραδοχές!$C$36:$I$36,MATCH($A38,Παραδοχές!$C$4:$I$4,1)+1)-INDEX(Παραδοχές!$C$36:$I$36,MATCH($A38,Παραδοχές!$C$4:$I$4,1)))/(INDEX(Παραδοχές!$C$4:$I$4,MATCH($A38,Παραδοχές!$C$4:$I$4,1)+1)-INDEX(Παραδοχές!$C$4:$I$4,MATCH($A38,Παραδοχές!$C$4:$I$4,1))))</f>
        <v>-0.26</v>
      </c>
      <c r="AA38" s="5">
        <f>IF($A38&gt;=Παραδοχές!$I$4,INDEX(Παραδοχές!$C$37:$I$37,7),INDEX(Παραδοχές!$C$37:$I$37,MATCH($A38,Παραδοχές!$C$4:$I$4,1))+($A38-INDEX(Παραδοχές!$C$4:$I$4,MATCH($A38,Παραδοχές!$C$4:$I$4,1)))*(INDEX(Παραδοχές!$C$37:$I$37,MATCH($A38,Παραδοχές!$C$4:$I$4,1)+1)-INDEX(Παραδοχές!$C$37:$I$37,MATCH($A38,Παραδοχές!$C$4:$I$4,1)))/(INDEX(Παραδοχές!$C$4:$I$4,MATCH($A38,Παραδοχές!$C$4:$I$4,1)+1)-INDEX(Παραδοχές!$C$4:$I$4,MATCH($A38,Παραδοχές!$C$4:$I$4,1))))</f>
        <v>-0.62</v>
      </c>
      <c r="AB38" s="5">
        <f>IF($A38&gt;=Παραδοχές!$I$4,INDEX(Παραδοχές!$C$38:$I$38,7),INDEX(Παραδοχές!$C$38:$I$38,MATCH($A38,Παραδοχές!$C$4:$I$4,1))+($A38-INDEX(Παραδοχές!$C$4:$I$4,MATCH($A38,Παραδοχές!$C$4:$I$4,1)))*(INDEX(Παραδοχές!$C$38:$I$38,MATCH($A38,Παραδοχές!$C$4:$I$4,1)+1)-INDEX(Παραδοχές!$C$38:$I$38,MATCH($A38,Παραδοχές!$C$4:$I$4,1)))/(INDEX(Παραδοχές!$C$4:$I$4,MATCH($A38,Παραδοχές!$C$4:$I$4,1)+1)-INDEX(Παραδοχές!$C$4:$I$4,MATCH($A38,Παραδοχές!$C$4:$I$4,1))))</f>
        <v>-0.2</v>
      </c>
      <c r="AC38" s="5">
        <f>IF($A38&gt;=Παραδοχές!$I$4,INDEX(Παραδοχές!$C$39:$I$39,7),INDEX(Παραδοχές!$C$39:$I$39,MATCH($A38,Παραδοχές!$C$4:$I$4,1))+($A38-INDEX(Παραδοχές!$C$4:$I$4,MATCH($A38,Παραδοχές!$C$4:$I$4,1)))*(INDEX(Παραδοχές!$C$39:$I$39,MATCH($A38,Παραδοχές!$C$4:$I$4,1)+1)-INDEX(Παραδοχές!$C$39:$I$39,MATCH($A38,Παραδοχές!$C$4:$I$4,1)))/(INDEX(Παραδοχές!$C$4:$I$4,MATCH($A38,Παραδοχές!$C$4:$I$4,1)+1)-INDEX(Παραδοχές!$C$4:$I$4,MATCH($A38,Παραδοχές!$C$4:$I$4,1))))</f>
        <v>-0.15</v>
      </c>
      <c r="AD38" s="5">
        <f>IF($A38&gt;=Παραδοχές!$I$4,INDEX(Παραδοχές!$C$40:$I$40,7),INDEX(Παραδοχές!$C$40:$I$40,MATCH($A38,Παραδοχές!$C$4:$I$4,1))+($A38-INDEX(Παραδοχές!$C$4:$I$4,MATCH($A38,Παραδοχές!$C$4:$I$4,1)))*(INDEX(Παραδοχές!$C$40:$I$40,MATCH($A38,Παραδοχές!$C$4:$I$4,1)+1)-INDEX(Παραδοχές!$C$40:$I$40,MATCH($A38,Παραδοχές!$C$4:$I$4,1)))/(INDEX(Παραδοχές!$C$4:$I$4,MATCH($A38,Παραδοχές!$C$4:$I$4,1)+1)-INDEX(Παραδοχές!$C$4:$I$4,MATCH($A38,Παραδοχές!$C$4:$I$4,1))))</f>
        <v>-0.12</v>
      </c>
      <c r="AE38" s="5">
        <f>IF($A38&gt;=Παραδοχές!$I$4,INDEX(Παραδοχές!$C$41:$I$41,7),INDEX(Παραδοχές!$C$41:$I$41,MATCH($A38,Παραδοχές!$C$4:$I$4,1))+($A38-INDEX(Παραδοχές!$C$4:$I$4,MATCH($A38,Παραδοχές!$C$4:$I$4,1)))*(INDEX(Παραδοχές!$C$41:$I$41,MATCH($A38,Παραδοχές!$C$4:$I$4,1)+1)-INDEX(Παραδοχές!$C$41:$I$41,MATCH($A38,Παραδοχές!$C$4:$I$4,1)))/(INDEX(Παραδοχές!$C$4:$I$4,MATCH($A38,Παραδοχές!$C$4:$I$4,1)+1)-INDEX(Παραδοχές!$C$4:$I$4,MATCH($A38,Παραδοχές!$C$4:$I$4,1))))</f>
        <v>2.44</v>
      </c>
      <c r="AF38" s="5">
        <f>IF($A38&gt;=Παραδοχές!$I$4,INDEX(Παραδοχές!$C$42:$I$42,7),INDEX(Παραδοχές!$C$42:$I$42,MATCH($A38,Παραδοχές!$C$4:$I$4,1))+($A38-INDEX(Παραδοχές!$C$4:$I$4,MATCH($A38,Παραδοχές!$C$4:$I$4,1)))*(INDEX(Παραδοχές!$C$42:$I$42,MATCH($A38,Παραδοχές!$C$4:$I$4,1)+1)-INDEX(Παραδοχές!$C$42:$I$42,MATCH($A38,Παραδοχές!$C$4:$I$4,1)))/(INDEX(Παραδοχές!$C$4:$I$4,MATCH($A38,Παραδοχές!$C$4:$I$4,1)+1)-INDEX(Παραδοχές!$C$4:$I$4,MATCH($A38,Παραδοχές!$C$4:$I$4,1))))</f>
        <v>-1</v>
      </c>
    </row>
    <row r="39" spans="1:32" ht="15" customHeight="1" x14ac:dyDescent="0.25">
      <c r="A39" s="4">
        <v>2063</v>
      </c>
      <c r="B39" s="5">
        <f>IF($A39&gt;=Παραδοχές!$I$4,INDEX(Παραδοχές!$C$5:$I$5,7),INDEX(Παραδοχές!$C$5:$I$5,MATCH($A39,Παραδοχές!$C$4:$I$4,1))+($A39-INDEX(Παραδοχές!$C$4:$I$4,MATCH($A39,Παραδοχές!$C$4:$I$4,1)))*(INDEX(Παραδοχές!$C$5:$I$5,MATCH($A39,Παραδοχές!$C$4:$I$4,1)+1)-INDEX(Παραδοχές!$C$5:$I$5,MATCH($A39,Παραδοχές!$C$4:$I$4,1)))/(INDEX(Παραδοχές!$C$4:$I$4,MATCH($A39,Παραδοχές!$C$4:$I$4,1)+1)-INDEX(Παραδοχές!$C$4:$I$4,MATCH($A39,Παραδοχές!$C$4:$I$4,1))))</f>
        <v>1.1299999999999999</v>
      </c>
      <c r="C39" s="5">
        <f>IF($A39&gt;=Παραδοχές!$I$4,INDEX(Παραδοχές!$C$6:$I$6,7),INDEX(Παραδοχές!$C$6:$I$6,MATCH($A39,Παραδοχές!$C$4:$I$4,1))+($A39-INDEX(Παραδοχές!$C$4:$I$4,MATCH($A39,Παραδοχές!$C$4:$I$4,1)))*(INDEX(Παραδοχές!$C$6:$I$6,MATCH($A39,Παραδοχές!$C$4:$I$4,1)+1)-INDEX(Παραδοχές!$C$6:$I$6,MATCH($A39,Παραδοχές!$C$4:$I$4,1)))/(INDEX(Παραδοχές!$C$4:$I$4,MATCH($A39,Παραδοχές!$C$4:$I$4,1)+1)-INDEX(Παραδοχές!$C$4:$I$4,MATCH($A39,Παραδοχές!$C$4:$I$4,1))))</f>
        <v>2</v>
      </c>
      <c r="D39" s="6">
        <f t="shared" si="5"/>
        <v>779.10652699761704</v>
      </c>
      <c r="E39" s="5">
        <f>CHOOSE(Παραδοχές!$C$15,IF($A39&gt;=Παραδοχές!$I$4,INDEX(Παραδοχές!$C$11:$I$11,7),INDEX(Παραδοχές!$C$11:$I$11,MATCH($A39,Παραδοχές!$C$4:$I$4,1))+($A39-INDEX(Παραδοχές!$C$4:$I$4,MATCH($A39,Παραδοχές!$C$4:$I$4,1)))*(INDEX(Παραδοχές!$C$11:$I$11,MATCH($A39,Παραδοχές!$C$4:$I$4,1)+1)-INDEX(Παραδοχές!$C$11:$I$11,MATCH($A39,Παραδοχές!$C$4:$I$4,1)))/(INDEX(Παραδοχές!$C$4:$I$4,MATCH($A39,Παραδοχές!$C$4:$I$4,1)+1)-INDEX(Παραδοχές!$C$4:$I$4,MATCH($A39,Παραδοχές!$C$4:$I$4,1)))),IF($A39&gt;=Παραδοχές!$I$4,INDEX(Παραδοχές!$C$12:$I$12,7),INDEX(Παραδοχές!$C$12:$I$12,MATCH($A39,Παραδοχές!$C$4:$I$4,1))+($A39-INDEX(Παραδοχές!$C$4:$I$4,MATCH($A39,Παραδοχές!$C$4:$I$4,1)))*(INDEX(Παραδοχές!$C$12:$I$12,MATCH($A39,Παραδοχές!$C$4:$I$4,1)+1)-INDEX(Παραδοχές!$C$12:$I$12,MATCH($A39,Παραδοχές!$C$4:$I$4,1)))/(INDEX(Παραδοχές!$C$4:$I$4,MATCH($A39,Παραδοχές!$C$4:$I$4,1)+1)-INDEX(Παραδοχές!$C$4:$I$4,MATCH($A39,Παραδοχές!$C$4:$I$4,1)))))</f>
        <v>11.89</v>
      </c>
      <c r="F39" s="5">
        <f>SUM(O39:S39)+Παραδοχές!$K$34*(X39+IF($A39&gt;=2027,Παραδοχές!$J$34,0))+Παραδοχές!$K$35*(Y39+IF($A39&gt;=2027,Παραδοχές!$J$35,0))+Παραδοχές!$K$36*(Z39+IF($A39&gt;=2027,Παραδοχές!$J$36,0))+Παραδοχές!$K$37*(AA39+IF($A39&gt;=2027,Παραδοχές!$J$37,0))+Παραδοχές!$K$38*(AB39+IF($A39&gt;=2027,Παραδοχές!$J$38,0))+Παραδοχές!$K$39*(AC39+IF($A39&gt;=2027,Παραδοχές!$J$39,0))+Παραδοχές!$K$40*(AD39+IF($A39&gt;=2027,Παραδοχές!$J$40,0))+Παραδοχές!$K$41*(AE39+IF($A39&gt;=2027,Παραδοχές!$J$41,0))+Παραδοχές!$K$42*(AF39+IF($A39&gt;=2027,Παραδοχές!$J$42,0))</f>
        <v>0</v>
      </c>
      <c r="G39" s="5">
        <f t="shared" si="0"/>
        <v>11.89</v>
      </c>
      <c r="H39" s="5">
        <f>CHOOSE(Παραδοχές!$C$15,IF($A39&gt;=Παραδοχές!$I$4,INDEX(Παραδοχές!$C$13:$I$13,7),INDEX(Παραδοχές!$C$13:$I$13,MATCH($A39,Παραδοχές!$C$4:$I$4,1))+($A39-INDEX(Παραδοχές!$C$4:$I$4,MATCH($A39,Παραδοχές!$C$4:$I$4,1)))*(INDEX(Παραδοχές!$C$13:$I$13,MATCH($A39,Παραδοχές!$C$4:$I$4,1)+1)-INDEX(Παραδοχές!$C$13:$I$13,MATCH($A39,Παραδοχές!$C$4:$I$4,1)))/(INDEX(Παραδοχές!$C$4:$I$4,MATCH($A39,Παραδοχές!$C$4:$I$4,1)+1)-INDEX(Παραδοχές!$C$4:$I$4,MATCH($A39,Παραδοχές!$C$4:$I$4,1)))),IF($A39&gt;=Παραδοχές!$I$4,INDEX(Παραδοχές!$C$14:$I$14,7),INDEX(Παραδοχές!$C$14:$I$14,MATCH($A39,Παραδοχές!$C$4:$I$4,1))+($A39-INDEX(Παραδοχές!$C$4:$I$4,MATCH($A39,Παραδοχές!$C$4:$I$4,1)))*(INDEX(Παραδοχές!$C$14:$I$14,MATCH($A39,Παραδοχές!$C$4:$I$4,1)+1)-INDEX(Παραδοχές!$C$14:$I$14,MATCH($A39,Παραδοχές!$C$4:$I$4,1)))/(INDEX(Παραδοχές!$C$4:$I$4,MATCH($A39,Παραδοχές!$C$4:$I$4,1)+1)-INDEX(Παραδοχές!$C$4:$I$4,MATCH($A39,Παραδοχές!$C$4:$I$4,1)))))</f>
        <v>6.36</v>
      </c>
      <c r="I39" s="5">
        <f t="shared" si="1"/>
        <v>5.53</v>
      </c>
      <c r="J39" s="10">
        <f t="shared" si="2"/>
        <v>43.084590942968198</v>
      </c>
      <c r="K39" s="10">
        <f t="shared" si="3"/>
        <v>92.635766060016607</v>
      </c>
      <c r="L39" s="10">
        <f t="shared" si="4"/>
        <v>49.551175117048402</v>
      </c>
      <c r="M39" s="10">
        <f>J39/POWER(1+Παραδοχές!$C$8,A39-2026)</f>
        <v>12.0650473774384</v>
      </c>
      <c r="N39" s="6">
        <f>SUM($M$2:M39)</f>
        <v>520.08510765318897</v>
      </c>
      <c r="O39" s="5">
        <f>Παραδοχές!$K$18*(IF($A39&gt;=Παραδοχές!$I$4,INDEX(Παραδοχές!$C$18:$I$18,7),INDEX(Παραδοχές!$C$18:$I$18,MATCH($A39,Παραδοχές!$C$4:$I$4,1))+($A39-INDEX(Παραδοχές!$C$4:$I$4,MATCH($A39,Παραδοχές!$C$4:$I$4,1)))*(INDEX(Παραδοχές!$C$18:$I$18,MATCH($A39,Παραδοχές!$C$4:$I$4,1)+1)-INDEX(Παραδοχές!$C$18:$I$18,MATCH($A39,Παραδοχές!$C$4:$I$4,1)))/(INDEX(Παραδοχές!$C$4:$I$4,MATCH($A39,Παραδοχές!$C$4:$I$4,1)+1)-INDEX(Παραδοχές!$C$4:$I$4,MATCH($A39,Παραδοχές!$C$4:$I$4,1)))))</f>
        <v>0</v>
      </c>
      <c r="P39" s="5">
        <f>Παραδοχές!$K$19*(IF($A39&gt;=Παραδοχές!$I$4,INDEX(Παραδοχές!$C$19:$I$19,7),INDEX(Παραδοχές!$C$19:$I$19,MATCH($A39,Παραδοχές!$C$4:$I$4,1))+($A39-INDEX(Παραδοχές!$C$4:$I$4,MATCH($A39,Παραδοχές!$C$4:$I$4,1)))*(INDEX(Παραδοχές!$C$19:$I$19,MATCH($A39,Παραδοχές!$C$4:$I$4,1)+1)-INDEX(Παραδοχές!$C$19:$I$19,MATCH($A39,Παραδοχές!$C$4:$I$4,1)))/(INDEX(Παραδοχές!$C$4:$I$4,MATCH($A39,Παραδοχές!$C$4:$I$4,1)+1)-INDEX(Παραδοχές!$C$4:$I$4,MATCH($A39,Παραδοχές!$C$4:$I$4,1)))))</f>
        <v>0</v>
      </c>
      <c r="Q39" s="5">
        <f>Παραδοχές!$K$20*(IF($A39&gt;=Παραδοχές!$I$4,INDEX(Παραδοχές!$C$20:$I$20,7),INDEX(Παραδοχές!$C$20:$I$20,MATCH($A39,Παραδοχές!$C$4:$I$4,1))+($A39-INDEX(Παραδοχές!$C$4:$I$4,MATCH($A39,Παραδοχές!$C$4:$I$4,1)))*(INDEX(Παραδοχές!$C$20:$I$20,MATCH($A39,Παραδοχές!$C$4:$I$4,1)+1)-INDEX(Παραδοχές!$C$20:$I$20,MATCH($A39,Παραδοχές!$C$4:$I$4,1)))/(INDEX(Παραδοχές!$C$4:$I$4,MATCH($A39,Παραδοχές!$C$4:$I$4,1)+1)-INDEX(Παραδοχές!$C$4:$I$4,MATCH($A39,Παραδοχές!$C$4:$I$4,1)))))</f>
        <v>0</v>
      </c>
      <c r="R39" s="5">
        <f>Παραδοχές!$K$21*(IF($A39&gt;=Παραδοχές!$I$4,INDEX(Παραδοχές!$C$21:$I$21,7),INDEX(Παραδοχές!$C$21:$I$21,MATCH($A39,Παραδοχές!$C$4:$I$4,1))+($A39-INDEX(Παραδοχές!$C$4:$I$4,MATCH($A39,Παραδοχές!$C$4:$I$4,1)))*(INDEX(Παραδοχές!$C$21:$I$21,MATCH($A39,Παραδοχές!$C$4:$I$4,1)+1)-INDEX(Παραδοχές!$C$21:$I$21,MATCH($A39,Παραδοχές!$C$4:$I$4,1)))/(INDEX(Παραδοχές!$C$4:$I$4,MATCH($A39,Παραδοχές!$C$4:$I$4,1)+1)-INDEX(Παραδοχές!$C$4:$I$4,MATCH($A39,Παραδοχές!$C$4:$I$4,1)))))</f>
        <v>0</v>
      </c>
      <c r="S39" s="5">
        <f>Παραδοχές!$K$22*(IF($A39&gt;=Παραδοχές!$I$4,INDEX(Παραδοχές!$C$22:$I$22,7),INDEX(Παραδοχές!$C$22:$I$22,MATCH($A39,Παραδοχές!$C$4:$I$4,1))+($A39-INDEX(Παραδοχές!$C$4:$I$4,MATCH($A39,Παραδοχές!$C$4:$I$4,1)))*(INDEX(Παραδοχές!$C$22:$I$22,MATCH($A39,Παραδοχές!$C$4:$I$4,1)+1)-INDEX(Παραδοχές!$C$22:$I$22,MATCH($A39,Παραδοχές!$C$4:$I$4,1)))/(INDEX(Παραδοχές!$C$4:$I$4,MATCH($A39,Παραδοχές!$C$4:$I$4,1)+1)-INDEX(Παραδοχές!$C$4:$I$4,MATCH($A39,Παραδοχές!$C$4:$I$4,1)))))</f>
        <v>0</v>
      </c>
      <c r="T39" s="6">
        <f>IF($A39&gt;=Παραδοχές!$I$4,INDEX(Παραδοχές!$C$26:$I$26,7),INDEX(Παραδοχές!$C$26:$I$26,MATCH($A39,Παραδοχές!$C$4:$I$4,1))+($A39-INDEX(Παραδοχές!$C$4:$I$4,MATCH($A39,Παραδοχές!$C$4:$I$4,1)))*(INDEX(Παραδοχές!$C$26:$I$26,MATCH($A39,Παραδοχές!$C$4:$I$4,1)+1)-INDEX(Παραδοχές!$C$26:$I$26,MATCH($A39,Παραδοχές!$C$4:$I$4,1)))/(INDEX(Παραδοχές!$C$4:$I$4,MATCH($A39,Παραδοχές!$C$4:$I$4,1)+1)-INDEX(Παραδοχές!$C$4:$I$4,MATCH($A39,Παραδοχές!$C$4:$I$4,1))))</f>
        <v>2672.7</v>
      </c>
      <c r="U39" s="6">
        <f>IF($A39&gt;=Παραδοχές!$I$4,INDEX(Παραδοχές!$C$27:$I$27,7),INDEX(Παραδοχές!$C$27:$I$27,MATCH($A39,Παραδοχές!$C$4:$I$4,1))+($A39-INDEX(Παραδοχές!$C$4:$I$4,MATCH($A39,Παραδοχές!$C$4:$I$4,1)))*(INDEX(Παραδοχές!$C$27:$I$27,MATCH($A39,Παραδοχές!$C$4:$I$4,1)+1)-INDEX(Παραδοχές!$C$27:$I$27,MATCH($A39,Παραδοχές!$C$4:$I$4,1)))/(INDEX(Παραδοχές!$C$4:$I$4,MATCH($A39,Παραδοχές!$C$4:$I$4,1)+1)-INDEX(Παραδοχές!$C$4:$I$4,MATCH($A39,Παραδοχές!$C$4:$I$4,1))))</f>
        <v>3800.1</v>
      </c>
      <c r="V39" s="12">
        <f>IF($A39&gt;=Παραδοχές!$I$4,INDEX(Παραδοχές!$C$28:$I$28,7),INDEX(Παραδοχές!$C$28:$I$28,MATCH($A39,Παραδοχές!$C$4:$I$4,1))+($A39-INDEX(Παραδοχές!$C$4:$I$4,MATCH($A39,Παραδοχές!$C$4:$I$4,1)))*(INDEX(Παραδοχές!$C$28:$I$28,MATCH($A39,Παραδοχές!$C$4:$I$4,1)+1)-INDEX(Παραδοχές!$C$28:$I$28,MATCH($A39,Παραδοχές!$C$4:$I$4,1)))/(INDEX(Παραδοχές!$C$4:$I$4,MATCH($A39,Παραδοχές!$C$4:$I$4,1)+1)-INDEX(Παραδοχές!$C$4:$I$4,MATCH($A39,Παραδοχές!$C$4:$I$4,1))))</f>
        <v>70.27</v>
      </c>
      <c r="W39" s="13">
        <f>1/POWER(1+Παραδοχές!$C$8,A39-2026)</f>
        <v>0.280031610220208</v>
      </c>
      <c r="X39" s="5">
        <f>IF($A39&gt;=Παραδοχές!$I$4,INDEX(Παραδοχές!$C$34:$I$34,7),INDEX(Παραδοχές!$C$34:$I$34,MATCH($A39,Παραδοχές!$C$4:$I$4,1))+($A39-INDEX(Παραδοχές!$C$4:$I$4,MATCH($A39,Παραδοχές!$C$4:$I$4,1)))*(INDEX(Παραδοχές!$C$34:$I$34,MATCH($A39,Παραδοχές!$C$4:$I$4,1)+1)-INDEX(Παραδοχές!$C$34:$I$34,MATCH($A39,Παραδοχές!$C$4:$I$4,1)))/(INDEX(Παραδοχές!$C$4:$I$4,MATCH($A39,Παραδοχές!$C$4:$I$4,1)+1)-INDEX(Παραδοχές!$C$4:$I$4,MATCH($A39,Παραδοχές!$C$4:$I$4,1))))</f>
        <v>-0.93</v>
      </c>
      <c r="Y39" s="5">
        <f>IF($A39&gt;=Παραδοχές!$I$4,INDEX(Παραδοχές!$C$35:$I$35,7),INDEX(Παραδοχές!$C$35:$I$35,MATCH($A39,Παραδοχές!$C$4:$I$4,1))+($A39-INDEX(Παραδοχές!$C$4:$I$4,MATCH($A39,Παραδοχές!$C$4:$I$4,1)))*(INDEX(Παραδοχές!$C$35:$I$35,MATCH($A39,Παραδοχές!$C$4:$I$4,1)+1)-INDEX(Παραδοχές!$C$35:$I$35,MATCH($A39,Παραδοχές!$C$4:$I$4,1)))/(INDEX(Παραδοχές!$C$4:$I$4,MATCH($A39,Παραδοχές!$C$4:$I$4,1)+1)-INDEX(Παραδοχές!$C$4:$I$4,MATCH($A39,Παραδοχές!$C$4:$I$4,1))))</f>
        <v>-0.45</v>
      </c>
      <c r="Z39" s="5">
        <f>IF($A39&gt;=Παραδοχές!$I$4,INDEX(Παραδοχές!$C$36:$I$36,7),INDEX(Παραδοχές!$C$36:$I$36,MATCH($A39,Παραδοχές!$C$4:$I$4,1))+($A39-INDEX(Παραδοχές!$C$4:$I$4,MATCH($A39,Παραδοχές!$C$4:$I$4,1)))*(INDEX(Παραδοχές!$C$36:$I$36,MATCH($A39,Παραδοχές!$C$4:$I$4,1)+1)-INDEX(Παραδοχές!$C$36:$I$36,MATCH($A39,Παραδοχές!$C$4:$I$4,1)))/(INDEX(Παραδοχές!$C$4:$I$4,MATCH($A39,Παραδοχές!$C$4:$I$4,1)+1)-INDEX(Παραδοχές!$C$4:$I$4,MATCH($A39,Παραδοχές!$C$4:$I$4,1))))</f>
        <v>-0.24</v>
      </c>
      <c r="AA39" s="5">
        <f>IF($A39&gt;=Παραδοχές!$I$4,INDEX(Παραδοχές!$C$37:$I$37,7),INDEX(Παραδοχές!$C$37:$I$37,MATCH($A39,Παραδοχές!$C$4:$I$4,1))+($A39-INDEX(Παραδοχές!$C$4:$I$4,MATCH($A39,Παραδοχές!$C$4:$I$4,1)))*(INDEX(Παραδοχές!$C$37:$I$37,MATCH($A39,Παραδοχές!$C$4:$I$4,1)+1)-INDEX(Παραδοχές!$C$37:$I$37,MATCH($A39,Παραδοχές!$C$4:$I$4,1)))/(INDEX(Παραδοχές!$C$4:$I$4,MATCH($A39,Παραδοχές!$C$4:$I$4,1)+1)-INDEX(Παραδοχές!$C$4:$I$4,MATCH($A39,Παραδοχές!$C$4:$I$4,1))))</f>
        <v>-0.63</v>
      </c>
      <c r="AB39" s="5">
        <f>IF($A39&gt;=Παραδοχές!$I$4,INDEX(Παραδοχές!$C$38:$I$38,7),INDEX(Παραδοχές!$C$38:$I$38,MATCH($A39,Παραδοχές!$C$4:$I$4,1))+($A39-INDEX(Παραδοχές!$C$4:$I$4,MATCH($A39,Παραδοχές!$C$4:$I$4,1)))*(INDEX(Παραδοχές!$C$38:$I$38,MATCH($A39,Παραδοχές!$C$4:$I$4,1)+1)-INDEX(Παραδοχές!$C$38:$I$38,MATCH($A39,Παραδοχές!$C$4:$I$4,1)))/(INDEX(Παραδοχές!$C$4:$I$4,MATCH($A39,Παραδοχές!$C$4:$I$4,1)+1)-INDEX(Παραδοχές!$C$4:$I$4,MATCH($A39,Παραδοχές!$C$4:$I$4,1))))</f>
        <v>-0.2</v>
      </c>
      <c r="AC39" s="5">
        <f>IF($A39&gt;=Παραδοχές!$I$4,INDEX(Παραδοχές!$C$39:$I$39,7),INDEX(Παραδοχές!$C$39:$I$39,MATCH($A39,Παραδοχές!$C$4:$I$4,1))+($A39-INDEX(Παραδοχές!$C$4:$I$4,MATCH($A39,Παραδοχές!$C$4:$I$4,1)))*(INDEX(Παραδοχές!$C$39:$I$39,MATCH($A39,Παραδοχές!$C$4:$I$4,1)+1)-INDEX(Παραδοχές!$C$39:$I$39,MATCH($A39,Παραδοχές!$C$4:$I$4,1)))/(INDEX(Παραδοχές!$C$4:$I$4,MATCH($A39,Παραδοχές!$C$4:$I$4,1)+1)-INDEX(Παραδοχές!$C$4:$I$4,MATCH($A39,Παραδοχές!$C$4:$I$4,1))))</f>
        <v>-0.15</v>
      </c>
      <c r="AD39" s="5">
        <f>IF($A39&gt;=Παραδοχές!$I$4,INDEX(Παραδοχές!$C$40:$I$40,7),INDEX(Παραδοχές!$C$40:$I$40,MATCH($A39,Παραδοχές!$C$4:$I$4,1))+($A39-INDEX(Παραδοχές!$C$4:$I$4,MATCH($A39,Παραδοχές!$C$4:$I$4,1)))*(INDEX(Παραδοχές!$C$40:$I$40,MATCH($A39,Παραδοχές!$C$4:$I$4,1)+1)-INDEX(Παραδοχές!$C$40:$I$40,MATCH($A39,Παραδοχές!$C$4:$I$4,1)))/(INDEX(Παραδοχές!$C$4:$I$4,MATCH($A39,Παραδοχές!$C$4:$I$4,1)+1)-INDEX(Παραδοχές!$C$4:$I$4,MATCH($A39,Παραδοχές!$C$4:$I$4,1))))</f>
        <v>-0.12</v>
      </c>
      <c r="AE39" s="5">
        <f>IF($A39&gt;=Παραδοχές!$I$4,INDEX(Παραδοχές!$C$41:$I$41,7),INDEX(Παραδοχές!$C$41:$I$41,MATCH($A39,Παραδοχές!$C$4:$I$4,1))+($A39-INDEX(Παραδοχές!$C$4:$I$4,MATCH($A39,Παραδοχές!$C$4:$I$4,1)))*(INDEX(Παραδοχές!$C$41:$I$41,MATCH($A39,Παραδοχές!$C$4:$I$4,1)+1)-INDEX(Παραδοχές!$C$41:$I$41,MATCH($A39,Παραδοχές!$C$4:$I$4,1)))/(INDEX(Παραδοχές!$C$4:$I$4,MATCH($A39,Παραδοχές!$C$4:$I$4,1)+1)-INDEX(Παραδοχές!$C$4:$I$4,MATCH($A39,Παραδοχές!$C$4:$I$4,1))))</f>
        <v>2.41</v>
      </c>
      <c r="AF39" s="5">
        <f>IF($A39&gt;=Παραδοχές!$I$4,INDEX(Παραδοχές!$C$42:$I$42,7),INDEX(Παραδοχές!$C$42:$I$42,MATCH($A39,Παραδοχές!$C$4:$I$4,1))+($A39-INDEX(Παραδοχές!$C$4:$I$4,MATCH($A39,Παραδοχές!$C$4:$I$4,1)))*(INDEX(Παραδοχές!$C$42:$I$42,MATCH($A39,Παραδοχές!$C$4:$I$4,1)+1)-INDEX(Παραδοχές!$C$42:$I$42,MATCH($A39,Παραδοχές!$C$4:$I$4,1)))/(INDEX(Παραδοχές!$C$4:$I$4,MATCH($A39,Παραδοχές!$C$4:$I$4,1)+1)-INDEX(Παραδοχές!$C$4:$I$4,MATCH($A39,Παραδοχές!$C$4:$I$4,1))))</f>
        <v>-1</v>
      </c>
    </row>
    <row r="40" spans="1:32" ht="15" customHeight="1" x14ac:dyDescent="0.25">
      <c r="A40" s="4">
        <v>2064</v>
      </c>
      <c r="B40" s="5">
        <f>IF($A40&gt;=Παραδοχές!$I$4,INDEX(Παραδοχές!$C$5:$I$5,7),INDEX(Παραδοχές!$C$5:$I$5,MATCH($A40,Παραδοχές!$C$4:$I$4,1))+($A40-INDEX(Παραδοχές!$C$4:$I$4,MATCH($A40,Παραδοχές!$C$4:$I$4,1)))*(INDEX(Παραδοχές!$C$5:$I$5,MATCH($A40,Παραδοχές!$C$4:$I$4,1)+1)-INDEX(Παραδοχές!$C$5:$I$5,MATCH($A40,Παραδοχές!$C$4:$I$4,1)))/(INDEX(Παραδοχές!$C$4:$I$4,MATCH($A40,Παραδοχές!$C$4:$I$4,1)+1)-INDEX(Παραδοχές!$C$4:$I$4,MATCH($A40,Παραδοχές!$C$4:$I$4,1))))</f>
        <v>1.1399999999999999</v>
      </c>
      <c r="C40" s="5">
        <f>IF($A40&gt;=Παραδοχές!$I$4,INDEX(Παραδοχές!$C$6:$I$6,7),INDEX(Παραδοχές!$C$6:$I$6,MATCH($A40,Παραδοχές!$C$4:$I$4,1))+($A40-INDEX(Παραδοχές!$C$4:$I$4,MATCH($A40,Παραδοχές!$C$4:$I$4,1)))*(INDEX(Παραδοχές!$C$6:$I$6,MATCH($A40,Παραδοχές!$C$4:$I$4,1)+1)-INDEX(Παραδοχές!$C$6:$I$6,MATCH($A40,Παραδοχές!$C$4:$I$4,1)))/(INDEX(Παραδοχές!$C$4:$I$4,MATCH($A40,Παραδοχές!$C$4:$I$4,1)+1)-INDEX(Παραδοχές!$C$4:$I$4,MATCH($A40,Παραδοχές!$C$4:$I$4,1))))</f>
        <v>2</v>
      </c>
      <c r="D40" s="6">
        <f t="shared" si="5"/>
        <v>803.57047194534198</v>
      </c>
      <c r="E40" s="5">
        <f>CHOOSE(Παραδοχές!$C$15,IF($A40&gt;=Παραδοχές!$I$4,INDEX(Παραδοχές!$C$11:$I$11,7),INDEX(Παραδοχές!$C$11:$I$11,MATCH($A40,Παραδοχές!$C$4:$I$4,1))+($A40-INDEX(Παραδοχές!$C$4:$I$4,MATCH($A40,Παραδοχές!$C$4:$I$4,1)))*(INDEX(Παραδοχές!$C$11:$I$11,MATCH($A40,Παραδοχές!$C$4:$I$4,1)+1)-INDEX(Παραδοχές!$C$11:$I$11,MATCH($A40,Παραδοχές!$C$4:$I$4,1)))/(INDEX(Παραδοχές!$C$4:$I$4,MATCH($A40,Παραδοχές!$C$4:$I$4,1)+1)-INDEX(Παραδοχές!$C$4:$I$4,MATCH($A40,Παραδοχές!$C$4:$I$4,1)))),IF($A40&gt;=Παραδοχές!$I$4,INDEX(Παραδοχές!$C$12:$I$12,7),INDEX(Παραδοχές!$C$12:$I$12,MATCH($A40,Παραδοχές!$C$4:$I$4,1))+($A40-INDEX(Παραδοχές!$C$4:$I$4,MATCH($A40,Παραδοχές!$C$4:$I$4,1)))*(INDEX(Παραδοχές!$C$12:$I$12,MATCH($A40,Παραδοχές!$C$4:$I$4,1)+1)-INDEX(Παραδοχές!$C$12:$I$12,MATCH($A40,Παραδοχές!$C$4:$I$4,1)))/(INDEX(Παραδοχές!$C$4:$I$4,MATCH($A40,Παραδοχές!$C$4:$I$4,1)+1)-INDEX(Παραδοχές!$C$4:$I$4,MATCH($A40,Παραδοχές!$C$4:$I$4,1)))))</f>
        <v>11.82</v>
      </c>
      <c r="F40" s="5">
        <f>SUM(O40:S40)+Παραδοχές!$K$34*(X40+IF($A40&gt;=2027,Παραδοχές!$J$34,0))+Παραδοχές!$K$35*(Y40+IF($A40&gt;=2027,Παραδοχές!$J$35,0))+Παραδοχές!$K$36*(Z40+IF($A40&gt;=2027,Παραδοχές!$J$36,0))+Παραδοχές!$K$37*(AA40+IF($A40&gt;=2027,Παραδοχές!$J$37,0))+Παραδοχές!$K$38*(AB40+IF($A40&gt;=2027,Παραδοχές!$J$38,0))+Παραδοχές!$K$39*(AC40+IF($A40&gt;=2027,Παραδοχές!$J$39,0))+Παραδοχές!$K$40*(AD40+IF($A40&gt;=2027,Παραδοχές!$J$40,0))+Παραδοχές!$K$41*(AE40+IF($A40&gt;=2027,Παραδοχές!$J$41,0))+Παραδοχές!$K$42*(AF40+IF($A40&gt;=2027,Παραδοχές!$J$42,0))</f>
        <v>0</v>
      </c>
      <c r="G40" s="5">
        <f t="shared" si="0"/>
        <v>11.82</v>
      </c>
      <c r="H40" s="5">
        <f>CHOOSE(Παραδοχές!$C$15,IF($A40&gt;=Παραδοχές!$I$4,INDEX(Παραδοχές!$C$13:$I$13,7),INDEX(Παραδοχές!$C$13:$I$13,MATCH($A40,Παραδοχές!$C$4:$I$4,1))+($A40-INDEX(Παραδοχές!$C$4:$I$4,MATCH($A40,Παραδοχές!$C$4:$I$4,1)))*(INDEX(Παραδοχές!$C$13:$I$13,MATCH($A40,Παραδοχές!$C$4:$I$4,1)+1)-INDEX(Παραδοχές!$C$13:$I$13,MATCH($A40,Παραδοχές!$C$4:$I$4,1)))/(INDEX(Παραδοχές!$C$4:$I$4,MATCH($A40,Παραδοχές!$C$4:$I$4,1)+1)-INDEX(Παραδοχές!$C$4:$I$4,MATCH($A40,Παραδοχές!$C$4:$I$4,1)))),IF($A40&gt;=Παραδοχές!$I$4,INDEX(Παραδοχές!$C$14:$I$14,7),INDEX(Παραδοχές!$C$14:$I$14,MATCH($A40,Παραδοχές!$C$4:$I$4,1))+($A40-INDEX(Παραδοχές!$C$4:$I$4,MATCH($A40,Παραδοχές!$C$4:$I$4,1)))*(INDEX(Παραδοχές!$C$14:$I$14,MATCH($A40,Παραδοχές!$C$4:$I$4,1)+1)-INDEX(Παραδοχές!$C$14:$I$14,MATCH($A40,Παραδοχές!$C$4:$I$4,1)))/(INDEX(Παραδοχές!$C$4:$I$4,MATCH($A40,Παραδοχές!$C$4:$I$4,1)+1)-INDEX(Παραδοχές!$C$4:$I$4,MATCH($A40,Παραδοχές!$C$4:$I$4,1)))))</f>
        <v>6.33</v>
      </c>
      <c r="I40" s="5">
        <f t="shared" si="1"/>
        <v>5.49</v>
      </c>
      <c r="J40" s="10">
        <f t="shared" si="2"/>
        <v>44.116018909799301</v>
      </c>
      <c r="K40" s="10">
        <f t="shared" si="3"/>
        <v>94.982029783939396</v>
      </c>
      <c r="L40" s="10">
        <f t="shared" si="4"/>
        <v>50.866010874140102</v>
      </c>
      <c r="M40" s="10">
        <f>J40/POWER(1+Παραδοχές!$C$8,A40-2026)</f>
        <v>11.936115760208899</v>
      </c>
      <c r="N40" s="6">
        <f>SUM($M$2:M40)</f>
        <v>532.02122341339805</v>
      </c>
      <c r="O40" s="5">
        <f>Παραδοχές!$K$18*(IF($A40&gt;=Παραδοχές!$I$4,INDEX(Παραδοχές!$C$18:$I$18,7),INDEX(Παραδοχές!$C$18:$I$18,MATCH($A40,Παραδοχές!$C$4:$I$4,1))+($A40-INDEX(Παραδοχές!$C$4:$I$4,MATCH($A40,Παραδοχές!$C$4:$I$4,1)))*(INDEX(Παραδοχές!$C$18:$I$18,MATCH($A40,Παραδοχές!$C$4:$I$4,1)+1)-INDEX(Παραδοχές!$C$18:$I$18,MATCH($A40,Παραδοχές!$C$4:$I$4,1)))/(INDEX(Παραδοχές!$C$4:$I$4,MATCH($A40,Παραδοχές!$C$4:$I$4,1)+1)-INDEX(Παραδοχές!$C$4:$I$4,MATCH($A40,Παραδοχές!$C$4:$I$4,1)))))</f>
        <v>0</v>
      </c>
      <c r="P40" s="5">
        <f>Παραδοχές!$K$19*(IF($A40&gt;=Παραδοχές!$I$4,INDEX(Παραδοχές!$C$19:$I$19,7),INDEX(Παραδοχές!$C$19:$I$19,MATCH($A40,Παραδοχές!$C$4:$I$4,1))+($A40-INDEX(Παραδοχές!$C$4:$I$4,MATCH($A40,Παραδοχές!$C$4:$I$4,1)))*(INDEX(Παραδοχές!$C$19:$I$19,MATCH($A40,Παραδοχές!$C$4:$I$4,1)+1)-INDEX(Παραδοχές!$C$19:$I$19,MATCH($A40,Παραδοχές!$C$4:$I$4,1)))/(INDEX(Παραδοχές!$C$4:$I$4,MATCH($A40,Παραδοχές!$C$4:$I$4,1)+1)-INDEX(Παραδοχές!$C$4:$I$4,MATCH($A40,Παραδοχές!$C$4:$I$4,1)))))</f>
        <v>0</v>
      </c>
      <c r="Q40" s="5">
        <f>Παραδοχές!$K$20*(IF($A40&gt;=Παραδοχές!$I$4,INDEX(Παραδοχές!$C$20:$I$20,7),INDEX(Παραδοχές!$C$20:$I$20,MATCH($A40,Παραδοχές!$C$4:$I$4,1))+($A40-INDEX(Παραδοχές!$C$4:$I$4,MATCH($A40,Παραδοχές!$C$4:$I$4,1)))*(INDEX(Παραδοχές!$C$20:$I$20,MATCH($A40,Παραδοχές!$C$4:$I$4,1)+1)-INDEX(Παραδοχές!$C$20:$I$20,MATCH($A40,Παραδοχές!$C$4:$I$4,1)))/(INDEX(Παραδοχές!$C$4:$I$4,MATCH($A40,Παραδοχές!$C$4:$I$4,1)+1)-INDEX(Παραδοχές!$C$4:$I$4,MATCH($A40,Παραδοχές!$C$4:$I$4,1)))))</f>
        <v>0</v>
      </c>
      <c r="R40" s="5">
        <f>Παραδοχές!$K$21*(IF($A40&gt;=Παραδοχές!$I$4,INDEX(Παραδοχές!$C$21:$I$21,7),INDEX(Παραδοχές!$C$21:$I$21,MATCH($A40,Παραδοχές!$C$4:$I$4,1))+($A40-INDEX(Παραδοχές!$C$4:$I$4,MATCH($A40,Παραδοχές!$C$4:$I$4,1)))*(INDEX(Παραδοχές!$C$21:$I$21,MATCH($A40,Παραδοχές!$C$4:$I$4,1)+1)-INDEX(Παραδοχές!$C$21:$I$21,MATCH($A40,Παραδοχές!$C$4:$I$4,1)))/(INDEX(Παραδοχές!$C$4:$I$4,MATCH($A40,Παραδοχές!$C$4:$I$4,1)+1)-INDEX(Παραδοχές!$C$4:$I$4,MATCH($A40,Παραδοχές!$C$4:$I$4,1)))))</f>
        <v>0</v>
      </c>
      <c r="S40" s="5">
        <f>Παραδοχές!$K$22*(IF($A40&gt;=Παραδοχές!$I$4,INDEX(Παραδοχές!$C$22:$I$22,7),INDEX(Παραδοχές!$C$22:$I$22,MATCH($A40,Παραδοχές!$C$4:$I$4,1))+($A40-INDEX(Παραδοχές!$C$4:$I$4,MATCH($A40,Παραδοχές!$C$4:$I$4,1)))*(INDEX(Παραδοχές!$C$22:$I$22,MATCH($A40,Παραδοχές!$C$4:$I$4,1)+1)-INDEX(Παραδοχές!$C$22:$I$22,MATCH($A40,Παραδοχές!$C$4:$I$4,1)))/(INDEX(Παραδοχές!$C$4:$I$4,MATCH($A40,Παραδοχές!$C$4:$I$4,1)+1)-INDEX(Παραδοχές!$C$4:$I$4,MATCH($A40,Παραδοχές!$C$4:$I$4,1)))))</f>
        <v>0</v>
      </c>
      <c r="T40" s="6">
        <f>IF($A40&gt;=Παραδοχές!$I$4,INDEX(Παραδοχές!$C$26:$I$26,7),INDEX(Παραδοχές!$C$26:$I$26,MATCH($A40,Παραδοχές!$C$4:$I$4,1))+($A40-INDEX(Παραδοχές!$C$4:$I$4,MATCH($A40,Παραδοχές!$C$4:$I$4,1)))*(INDEX(Παραδοχές!$C$26:$I$26,MATCH($A40,Παραδοχές!$C$4:$I$4,1)+1)-INDEX(Παραδοχές!$C$26:$I$26,MATCH($A40,Παραδοχές!$C$4:$I$4,1)))/(INDEX(Παραδοχές!$C$4:$I$4,MATCH($A40,Παραδοχές!$C$4:$I$4,1)+1)-INDEX(Παραδοχές!$C$4:$I$4,MATCH($A40,Παραδοχές!$C$4:$I$4,1))))</f>
        <v>2649.6</v>
      </c>
      <c r="U40" s="6">
        <f>IF($A40&gt;=Παραδοχές!$I$4,INDEX(Παραδοχές!$C$27:$I$27,7),INDEX(Παραδοχές!$C$27:$I$27,MATCH($A40,Παραδοχές!$C$4:$I$4,1))+($A40-INDEX(Παραδοχές!$C$4:$I$4,MATCH($A40,Παραδοχές!$C$4:$I$4,1)))*(INDEX(Παραδοχές!$C$27:$I$27,MATCH($A40,Παραδοχές!$C$4:$I$4,1)+1)-INDEX(Παραδοχές!$C$27:$I$27,MATCH($A40,Παραδοχές!$C$4:$I$4,1)))/(INDEX(Παραδοχές!$C$4:$I$4,MATCH($A40,Παραδοχές!$C$4:$I$4,1)+1)-INDEX(Παραδοχές!$C$4:$I$4,MATCH($A40,Παραδοχές!$C$4:$I$4,1))))</f>
        <v>3792.8</v>
      </c>
      <c r="V40" s="12">
        <f>IF($A40&gt;=Παραδοχές!$I$4,INDEX(Παραδοχές!$C$28:$I$28,7),INDEX(Παραδοχές!$C$28:$I$28,MATCH($A40,Παραδοχές!$C$4:$I$4,1))+($A40-INDEX(Παραδοχές!$C$4:$I$4,MATCH($A40,Παραδοχές!$C$4:$I$4,1)))*(INDEX(Παραδοχές!$C$28:$I$28,MATCH($A40,Παραδοχές!$C$4:$I$4,1)+1)-INDEX(Παραδοχές!$C$28:$I$28,MATCH($A40,Παραδοχές!$C$4:$I$4,1)))/(INDEX(Παραδοχές!$C$4:$I$4,MATCH($A40,Παραδοχές!$C$4:$I$4,1)+1)-INDEX(Παραδοχές!$C$4:$I$4,MATCH($A40,Παραδοχές!$C$4:$I$4,1))))</f>
        <v>69.66</v>
      </c>
      <c r="W40" s="13">
        <f>1/POWER(1+Παραδοχές!$C$8,A40-2026)</f>
        <v>0.27056194224174701</v>
      </c>
      <c r="X40" s="5">
        <f>IF($A40&gt;=Παραδοχές!$I$4,INDEX(Παραδοχές!$C$34:$I$34,7),INDEX(Παραδοχές!$C$34:$I$34,MATCH($A40,Παραδοχές!$C$4:$I$4,1))+($A40-INDEX(Παραδοχές!$C$4:$I$4,MATCH($A40,Παραδοχές!$C$4:$I$4,1)))*(INDEX(Παραδοχές!$C$34:$I$34,MATCH($A40,Παραδοχές!$C$4:$I$4,1)+1)-INDEX(Παραδοχές!$C$34:$I$34,MATCH($A40,Παραδοχές!$C$4:$I$4,1)))/(INDEX(Παραδοχές!$C$4:$I$4,MATCH($A40,Παραδοχές!$C$4:$I$4,1)+1)-INDEX(Παραδοχές!$C$4:$I$4,MATCH($A40,Παραδοχές!$C$4:$I$4,1))))</f>
        <v>-0.94</v>
      </c>
      <c r="Y40" s="5">
        <f>IF($A40&gt;=Παραδοχές!$I$4,INDEX(Παραδοχές!$C$35:$I$35,7),INDEX(Παραδοχές!$C$35:$I$35,MATCH($A40,Παραδοχές!$C$4:$I$4,1))+($A40-INDEX(Παραδοχές!$C$4:$I$4,MATCH($A40,Παραδοχές!$C$4:$I$4,1)))*(INDEX(Παραδοχές!$C$35:$I$35,MATCH($A40,Παραδοχές!$C$4:$I$4,1)+1)-INDEX(Παραδοχές!$C$35:$I$35,MATCH($A40,Παραδοχές!$C$4:$I$4,1)))/(INDEX(Παραδοχές!$C$4:$I$4,MATCH($A40,Παραδοχές!$C$4:$I$4,1)+1)-INDEX(Παραδοχές!$C$4:$I$4,MATCH($A40,Παραδοχές!$C$4:$I$4,1))))</f>
        <v>-0.45</v>
      </c>
      <c r="Z40" s="5">
        <f>IF($A40&gt;=Παραδοχές!$I$4,INDEX(Παραδοχές!$C$36:$I$36,7),INDEX(Παραδοχές!$C$36:$I$36,MATCH($A40,Παραδοχές!$C$4:$I$4,1))+($A40-INDEX(Παραδοχές!$C$4:$I$4,MATCH($A40,Παραδοχές!$C$4:$I$4,1)))*(INDEX(Παραδοχές!$C$36:$I$36,MATCH($A40,Παραδοχές!$C$4:$I$4,1)+1)-INDEX(Παραδοχές!$C$36:$I$36,MATCH($A40,Παραδοχές!$C$4:$I$4,1)))/(INDEX(Παραδοχές!$C$4:$I$4,MATCH($A40,Παραδοχές!$C$4:$I$4,1)+1)-INDEX(Παραδοχές!$C$4:$I$4,MATCH($A40,Παραδοχές!$C$4:$I$4,1))))</f>
        <v>-0.22</v>
      </c>
      <c r="AA40" s="5">
        <f>IF($A40&gt;=Παραδοχές!$I$4,INDEX(Παραδοχές!$C$37:$I$37,7),INDEX(Παραδοχές!$C$37:$I$37,MATCH($A40,Παραδοχές!$C$4:$I$4,1))+($A40-INDEX(Παραδοχές!$C$4:$I$4,MATCH($A40,Παραδοχές!$C$4:$I$4,1)))*(INDEX(Παραδοχές!$C$37:$I$37,MATCH($A40,Παραδοχές!$C$4:$I$4,1)+1)-INDEX(Παραδοχές!$C$37:$I$37,MATCH($A40,Παραδοχές!$C$4:$I$4,1)))/(INDEX(Παραδοχές!$C$4:$I$4,MATCH($A40,Παραδοχές!$C$4:$I$4,1)+1)-INDEX(Παραδοχές!$C$4:$I$4,MATCH($A40,Παραδοχές!$C$4:$I$4,1))))</f>
        <v>-0.64</v>
      </c>
      <c r="AB40" s="5">
        <f>IF($A40&gt;=Παραδοχές!$I$4,INDEX(Παραδοχές!$C$38:$I$38,7),INDEX(Παραδοχές!$C$38:$I$38,MATCH($A40,Παραδοχές!$C$4:$I$4,1))+($A40-INDEX(Παραδοχές!$C$4:$I$4,MATCH($A40,Παραδοχές!$C$4:$I$4,1)))*(INDEX(Παραδοχές!$C$38:$I$38,MATCH($A40,Παραδοχές!$C$4:$I$4,1)+1)-INDEX(Παραδοχές!$C$38:$I$38,MATCH($A40,Παραδοχές!$C$4:$I$4,1)))/(INDEX(Παραδοχές!$C$4:$I$4,MATCH($A40,Παραδοχές!$C$4:$I$4,1)+1)-INDEX(Παραδοχές!$C$4:$I$4,MATCH($A40,Παραδοχές!$C$4:$I$4,1))))</f>
        <v>-0.2</v>
      </c>
      <c r="AC40" s="5">
        <f>IF($A40&gt;=Παραδοχές!$I$4,INDEX(Παραδοχές!$C$39:$I$39,7),INDEX(Παραδοχές!$C$39:$I$39,MATCH($A40,Παραδοχές!$C$4:$I$4,1))+($A40-INDEX(Παραδοχές!$C$4:$I$4,MATCH($A40,Παραδοχές!$C$4:$I$4,1)))*(INDEX(Παραδοχές!$C$39:$I$39,MATCH($A40,Παραδοχές!$C$4:$I$4,1)+1)-INDEX(Παραδοχές!$C$39:$I$39,MATCH($A40,Παραδοχές!$C$4:$I$4,1)))/(INDEX(Παραδοχές!$C$4:$I$4,MATCH($A40,Παραδοχές!$C$4:$I$4,1)+1)-INDEX(Παραδοχές!$C$4:$I$4,MATCH($A40,Παραδοχές!$C$4:$I$4,1))))</f>
        <v>-0.15</v>
      </c>
      <c r="AD40" s="5">
        <f>IF($A40&gt;=Παραδοχές!$I$4,INDEX(Παραδοχές!$C$40:$I$40,7),INDEX(Παραδοχές!$C$40:$I$40,MATCH($A40,Παραδοχές!$C$4:$I$4,1))+($A40-INDEX(Παραδοχές!$C$4:$I$4,MATCH($A40,Παραδοχές!$C$4:$I$4,1)))*(INDEX(Παραδοχές!$C$40:$I$40,MATCH($A40,Παραδοχές!$C$4:$I$4,1)+1)-INDEX(Παραδοχές!$C$40:$I$40,MATCH($A40,Παραδοχές!$C$4:$I$4,1)))/(INDEX(Παραδοχές!$C$4:$I$4,MATCH($A40,Παραδοχές!$C$4:$I$4,1)+1)-INDEX(Παραδοχές!$C$4:$I$4,MATCH($A40,Παραδοχές!$C$4:$I$4,1))))</f>
        <v>-0.12</v>
      </c>
      <c r="AE40" s="5">
        <f>IF($A40&gt;=Παραδοχές!$I$4,INDEX(Παραδοχές!$C$41:$I$41,7),INDEX(Παραδοχές!$C$41:$I$41,MATCH($A40,Παραδοχές!$C$4:$I$4,1))+($A40-INDEX(Παραδοχές!$C$4:$I$4,MATCH($A40,Παραδοχές!$C$4:$I$4,1)))*(INDEX(Παραδοχές!$C$41:$I$41,MATCH($A40,Παραδοχές!$C$4:$I$4,1)+1)-INDEX(Παραδοχές!$C$41:$I$41,MATCH($A40,Παραδοχές!$C$4:$I$4,1)))/(INDEX(Παραδοχές!$C$4:$I$4,MATCH($A40,Παραδοχές!$C$4:$I$4,1)+1)-INDEX(Παραδοχές!$C$4:$I$4,MATCH($A40,Παραδοχές!$C$4:$I$4,1))))</f>
        <v>2.38</v>
      </c>
      <c r="AF40" s="5">
        <f>IF($A40&gt;=Παραδοχές!$I$4,INDEX(Παραδοχές!$C$42:$I$42,7),INDEX(Παραδοχές!$C$42:$I$42,MATCH($A40,Παραδοχές!$C$4:$I$4,1))+($A40-INDEX(Παραδοχές!$C$4:$I$4,MATCH($A40,Παραδοχές!$C$4:$I$4,1)))*(INDEX(Παραδοχές!$C$42:$I$42,MATCH($A40,Παραδοχές!$C$4:$I$4,1)+1)-INDEX(Παραδοχές!$C$42:$I$42,MATCH($A40,Παραδοχές!$C$4:$I$4,1)))/(INDEX(Παραδοχές!$C$4:$I$4,MATCH($A40,Παραδοχές!$C$4:$I$4,1)+1)-INDEX(Παραδοχές!$C$4:$I$4,MATCH($A40,Παραδοχές!$C$4:$I$4,1))))</f>
        <v>-1</v>
      </c>
    </row>
    <row r="41" spans="1:32" ht="15" customHeight="1" x14ac:dyDescent="0.25">
      <c r="A41" s="4">
        <v>2065</v>
      </c>
      <c r="B41" s="5">
        <f>IF($A41&gt;=Παραδοχές!$I$4,INDEX(Παραδοχές!$C$5:$I$5,7),INDEX(Παραδοχές!$C$5:$I$5,MATCH($A41,Παραδοχές!$C$4:$I$4,1))+($A41-INDEX(Παραδοχές!$C$4:$I$4,MATCH($A41,Παραδοχές!$C$4:$I$4,1)))*(INDEX(Παραδοχές!$C$5:$I$5,MATCH($A41,Παραδοχές!$C$4:$I$4,1)+1)-INDEX(Παραδοχές!$C$5:$I$5,MATCH($A41,Παραδοχές!$C$4:$I$4,1)))/(INDEX(Παραδοχές!$C$4:$I$4,MATCH($A41,Παραδοχές!$C$4:$I$4,1)+1)-INDEX(Παραδοχές!$C$4:$I$4,MATCH($A41,Παραδοχές!$C$4:$I$4,1))))</f>
        <v>1.1499999999999999</v>
      </c>
      <c r="C41" s="5">
        <f>IF($A41&gt;=Παραδοχές!$I$4,INDEX(Παραδοχές!$C$6:$I$6,7),INDEX(Παραδοχές!$C$6:$I$6,MATCH($A41,Παραδοχές!$C$4:$I$4,1))+($A41-INDEX(Παραδοχές!$C$4:$I$4,MATCH($A41,Παραδοχές!$C$4:$I$4,1)))*(INDEX(Παραδοχές!$C$6:$I$6,MATCH($A41,Παραδοχές!$C$4:$I$4,1)+1)-INDEX(Παραδοχές!$C$6:$I$6,MATCH($A41,Παραδοχές!$C$4:$I$4,1)))/(INDEX(Παραδοχές!$C$4:$I$4,MATCH($A41,Παραδοχές!$C$4:$I$4,1)+1)-INDEX(Παραδοχές!$C$4:$I$4,MATCH($A41,Παραδοχές!$C$4:$I$4,1))))</f>
        <v>2</v>
      </c>
      <c r="D41" s="6">
        <f t="shared" si="5"/>
        <v>828.88294181161996</v>
      </c>
      <c r="E41" s="5">
        <f>CHOOSE(Παραδοχές!$C$15,IF($A41&gt;=Παραδοχές!$I$4,INDEX(Παραδοχές!$C$11:$I$11,7),INDEX(Παραδοχές!$C$11:$I$11,MATCH($A41,Παραδοχές!$C$4:$I$4,1))+($A41-INDEX(Παραδοχές!$C$4:$I$4,MATCH($A41,Παραδοχές!$C$4:$I$4,1)))*(INDEX(Παραδοχές!$C$11:$I$11,MATCH($A41,Παραδοχές!$C$4:$I$4,1)+1)-INDEX(Παραδοχές!$C$11:$I$11,MATCH($A41,Παραδοχές!$C$4:$I$4,1)))/(INDEX(Παραδοχές!$C$4:$I$4,MATCH($A41,Παραδοχές!$C$4:$I$4,1)+1)-INDEX(Παραδοχές!$C$4:$I$4,MATCH($A41,Παραδοχές!$C$4:$I$4,1)))),IF($A41&gt;=Παραδοχές!$I$4,INDEX(Παραδοχές!$C$12:$I$12,7),INDEX(Παραδοχές!$C$12:$I$12,MATCH($A41,Παραδοχές!$C$4:$I$4,1))+($A41-INDEX(Παραδοχές!$C$4:$I$4,MATCH($A41,Παραδοχές!$C$4:$I$4,1)))*(INDEX(Παραδοχές!$C$12:$I$12,MATCH($A41,Παραδοχές!$C$4:$I$4,1)+1)-INDEX(Παραδοχές!$C$12:$I$12,MATCH($A41,Παραδοχές!$C$4:$I$4,1)))/(INDEX(Παραδοχές!$C$4:$I$4,MATCH($A41,Παραδοχές!$C$4:$I$4,1)+1)-INDEX(Παραδοχές!$C$4:$I$4,MATCH($A41,Παραδοχές!$C$4:$I$4,1)))))</f>
        <v>11.75</v>
      </c>
      <c r="F41" s="5">
        <f>SUM(O41:S41)+Παραδοχές!$K$34*(X41+IF($A41&gt;=2027,Παραδοχές!$J$34,0))+Παραδοχές!$K$35*(Y41+IF($A41&gt;=2027,Παραδοχές!$J$35,0))+Παραδοχές!$K$36*(Z41+IF($A41&gt;=2027,Παραδοχές!$J$36,0))+Παραδοχές!$K$37*(AA41+IF($A41&gt;=2027,Παραδοχές!$J$37,0))+Παραδοχές!$K$38*(AB41+IF($A41&gt;=2027,Παραδοχές!$J$38,0))+Παραδοχές!$K$39*(AC41+IF($A41&gt;=2027,Παραδοχές!$J$39,0))+Παραδοχές!$K$40*(AD41+IF($A41&gt;=2027,Παραδοχές!$J$40,0))+Παραδοχές!$K$41*(AE41+IF($A41&gt;=2027,Παραδοχές!$J$41,0))+Παραδοχές!$K$42*(AF41+IF($A41&gt;=2027,Παραδοχές!$J$42,0))</f>
        <v>0</v>
      </c>
      <c r="G41" s="5">
        <f t="shared" si="0"/>
        <v>11.75</v>
      </c>
      <c r="H41" s="5">
        <f>CHOOSE(Παραδοχές!$C$15,IF($A41&gt;=Παραδοχές!$I$4,INDEX(Παραδοχές!$C$13:$I$13,7),INDEX(Παραδοχές!$C$13:$I$13,MATCH($A41,Παραδοχές!$C$4:$I$4,1))+($A41-INDEX(Παραδοχές!$C$4:$I$4,MATCH($A41,Παραδοχές!$C$4:$I$4,1)))*(INDEX(Παραδοχές!$C$13:$I$13,MATCH($A41,Παραδοχές!$C$4:$I$4,1)+1)-INDEX(Παραδοχές!$C$13:$I$13,MATCH($A41,Παραδοχές!$C$4:$I$4,1)))/(INDEX(Παραδοχές!$C$4:$I$4,MATCH($A41,Παραδοχές!$C$4:$I$4,1)+1)-INDEX(Παραδοχές!$C$4:$I$4,MATCH($A41,Παραδοχές!$C$4:$I$4,1)))),IF($A41&gt;=Παραδοχές!$I$4,INDEX(Παραδοχές!$C$14:$I$14,7),INDEX(Παραδοχές!$C$14:$I$14,MATCH($A41,Παραδοχές!$C$4:$I$4,1))+($A41-INDEX(Παραδοχές!$C$4:$I$4,MATCH($A41,Παραδοχές!$C$4:$I$4,1)))*(INDEX(Παραδοχές!$C$14:$I$14,MATCH($A41,Παραδοχές!$C$4:$I$4,1)+1)-INDEX(Παραδοχές!$C$14:$I$14,MATCH($A41,Παραδοχές!$C$4:$I$4,1)))/(INDEX(Παραδοχές!$C$4:$I$4,MATCH($A41,Παραδοχές!$C$4:$I$4,1)+1)-INDEX(Παραδοχές!$C$4:$I$4,MATCH($A41,Παραδοχές!$C$4:$I$4,1)))))</f>
        <v>6.3</v>
      </c>
      <c r="I41" s="5">
        <f t="shared" si="1"/>
        <v>5.45</v>
      </c>
      <c r="J41" s="10">
        <f t="shared" si="2"/>
        <v>45.174120328733302</v>
      </c>
      <c r="K41" s="10">
        <f t="shared" si="3"/>
        <v>97.393745662865399</v>
      </c>
      <c r="L41" s="10">
        <f t="shared" si="4"/>
        <v>52.219625334132097</v>
      </c>
      <c r="M41" s="10">
        <f>J41/POWER(1+Παραδοχές!$C$8,A41-2026)</f>
        <v>11.8090799373956</v>
      </c>
      <c r="N41" s="6">
        <f>SUM($M$2:M41)</f>
        <v>543.83030335079297</v>
      </c>
      <c r="O41" s="5">
        <f>Παραδοχές!$K$18*(IF($A41&gt;=Παραδοχές!$I$4,INDEX(Παραδοχές!$C$18:$I$18,7),INDEX(Παραδοχές!$C$18:$I$18,MATCH($A41,Παραδοχές!$C$4:$I$4,1))+($A41-INDEX(Παραδοχές!$C$4:$I$4,MATCH($A41,Παραδοχές!$C$4:$I$4,1)))*(INDEX(Παραδοχές!$C$18:$I$18,MATCH($A41,Παραδοχές!$C$4:$I$4,1)+1)-INDEX(Παραδοχές!$C$18:$I$18,MATCH($A41,Παραδοχές!$C$4:$I$4,1)))/(INDEX(Παραδοχές!$C$4:$I$4,MATCH($A41,Παραδοχές!$C$4:$I$4,1)+1)-INDEX(Παραδοχές!$C$4:$I$4,MATCH($A41,Παραδοχές!$C$4:$I$4,1)))))</f>
        <v>0</v>
      </c>
      <c r="P41" s="5">
        <f>Παραδοχές!$K$19*(IF($A41&gt;=Παραδοχές!$I$4,INDEX(Παραδοχές!$C$19:$I$19,7),INDEX(Παραδοχές!$C$19:$I$19,MATCH($A41,Παραδοχές!$C$4:$I$4,1))+($A41-INDEX(Παραδοχές!$C$4:$I$4,MATCH($A41,Παραδοχές!$C$4:$I$4,1)))*(INDEX(Παραδοχές!$C$19:$I$19,MATCH($A41,Παραδοχές!$C$4:$I$4,1)+1)-INDEX(Παραδοχές!$C$19:$I$19,MATCH($A41,Παραδοχές!$C$4:$I$4,1)))/(INDEX(Παραδοχές!$C$4:$I$4,MATCH($A41,Παραδοχές!$C$4:$I$4,1)+1)-INDEX(Παραδοχές!$C$4:$I$4,MATCH($A41,Παραδοχές!$C$4:$I$4,1)))))</f>
        <v>0</v>
      </c>
      <c r="Q41" s="5">
        <f>Παραδοχές!$K$20*(IF($A41&gt;=Παραδοχές!$I$4,INDEX(Παραδοχές!$C$20:$I$20,7),INDEX(Παραδοχές!$C$20:$I$20,MATCH($A41,Παραδοχές!$C$4:$I$4,1))+($A41-INDEX(Παραδοχές!$C$4:$I$4,MATCH($A41,Παραδοχές!$C$4:$I$4,1)))*(INDEX(Παραδοχές!$C$20:$I$20,MATCH($A41,Παραδοχές!$C$4:$I$4,1)+1)-INDEX(Παραδοχές!$C$20:$I$20,MATCH($A41,Παραδοχές!$C$4:$I$4,1)))/(INDEX(Παραδοχές!$C$4:$I$4,MATCH($A41,Παραδοχές!$C$4:$I$4,1)+1)-INDEX(Παραδοχές!$C$4:$I$4,MATCH($A41,Παραδοχές!$C$4:$I$4,1)))))</f>
        <v>0</v>
      </c>
      <c r="R41" s="5">
        <f>Παραδοχές!$K$21*(IF($A41&gt;=Παραδοχές!$I$4,INDEX(Παραδοχές!$C$21:$I$21,7),INDEX(Παραδοχές!$C$21:$I$21,MATCH($A41,Παραδοχές!$C$4:$I$4,1))+($A41-INDEX(Παραδοχές!$C$4:$I$4,MATCH($A41,Παραδοχές!$C$4:$I$4,1)))*(INDEX(Παραδοχές!$C$21:$I$21,MATCH($A41,Παραδοχές!$C$4:$I$4,1)+1)-INDEX(Παραδοχές!$C$21:$I$21,MATCH($A41,Παραδοχές!$C$4:$I$4,1)))/(INDEX(Παραδοχές!$C$4:$I$4,MATCH($A41,Παραδοχές!$C$4:$I$4,1)+1)-INDEX(Παραδοχές!$C$4:$I$4,MATCH($A41,Παραδοχές!$C$4:$I$4,1)))))</f>
        <v>0</v>
      </c>
      <c r="S41" s="5">
        <f>Παραδοχές!$K$22*(IF($A41&gt;=Παραδοχές!$I$4,INDEX(Παραδοχές!$C$22:$I$22,7),INDEX(Παραδοχές!$C$22:$I$22,MATCH($A41,Παραδοχές!$C$4:$I$4,1))+($A41-INDEX(Παραδοχές!$C$4:$I$4,MATCH($A41,Παραδοχές!$C$4:$I$4,1)))*(INDEX(Παραδοχές!$C$22:$I$22,MATCH($A41,Παραδοχές!$C$4:$I$4,1)+1)-INDEX(Παραδοχές!$C$22:$I$22,MATCH($A41,Παραδοχές!$C$4:$I$4,1)))/(INDEX(Παραδοχές!$C$4:$I$4,MATCH($A41,Παραδοχές!$C$4:$I$4,1)+1)-INDEX(Παραδοχές!$C$4:$I$4,MATCH($A41,Παραδοχές!$C$4:$I$4,1)))))</f>
        <v>0</v>
      </c>
      <c r="T41" s="6">
        <f>IF($A41&gt;=Παραδοχές!$I$4,INDEX(Παραδοχές!$C$26:$I$26,7),INDEX(Παραδοχές!$C$26:$I$26,MATCH($A41,Παραδοχές!$C$4:$I$4,1))+($A41-INDEX(Παραδοχές!$C$4:$I$4,MATCH($A41,Παραδοχές!$C$4:$I$4,1)))*(INDEX(Παραδοχές!$C$26:$I$26,MATCH($A41,Παραδοχές!$C$4:$I$4,1)+1)-INDEX(Παραδοχές!$C$26:$I$26,MATCH($A41,Παραδοχές!$C$4:$I$4,1)))/(INDEX(Παραδοχές!$C$4:$I$4,MATCH($A41,Παραδοχές!$C$4:$I$4,1)+1)-INDEX(Παραδοχές!$C$4:$I$4,MATCH($A41,Παραδοχές!$C$4:$I$4,1))))</f>
        <v>2626.5</v>
      </c>
      <c r="U41" s="6">
        <f>IF($A41&gt;=Παραδοχές!$I$4,INDEX(Παραδοχές!$C$27:$I$27,7),INDEX(Παραδοχές!$C$27:$I$27,MATCH($A41,Παραδοχές!$C$4:$I$4,1))+($A41-INDEX(Παραδοχές!$C$4:$I$4,MATCH($A41,Παραδοχές!$C$4:$I$4,1)))*(INDEX(Παραδοχές!$C$27:$I$27,MATCH($A41,Παραδοχές!$C$4:$I$4,1)+1)-INDEX(Παραδοχές!$C$27:$I$27,MATCH($A41,Παραδοχές!$C$4:$I$4,1)))/(INDEX(Παραδοχές!$C$4:$I$4,MATCH($A41,Παραδοχές!$C$4:$I$4,1)+1)-INDEX(Παραδοχές!$C$4:$I$4,MATCH($A41,Παραδοχές!$C$4:$I$4,1))))</f>
        <v>3785.5</v>
      </c>
      <c r="V41" s="12">
        <f>IF($A41&gt;=Παραδοχές!$I$4,INDEX(Παραδοχές!$C$28:$I$28,7),INDEX(Παραδοχές!$C$28:$I$28,MATCH($A41,Παραδοχές!$C$4:$I$4,1))+($A41-INDEX(Παραδοχές!$C$4:$I$4,MATCH($A41,Παραδοχές!$C$4:$I$4,1)))*(INDEX(Παραδοχές!$C$28:$I$28,MATCH($A41,Παραδοχές!$C$4:$I$4,1)+1)-INDEX(Παραδοχές!$C$28:$I$28,MATCH($A41,Παραδοχές!$C$4:$I$4,1)))/(INDEX(Παραδοχές!$C$4:$I$4,MATCH($A41,Παραδοχές!$C$4:$I$4,1)+1)-INDEX(Παραδοχές!$C$4:$I$4,MATCH($A41,Παραδοχές!$C$4:$I$4,1))))</f>
        <v>69.05</v>
      </c>
      <c r="W41" s="13">
        <f>1/POWER(1+Παραδοχές!$C$8,A41-2026)</f>
        <v>0.26141250458139798</v>
      </c>
      <c r="X41" s="5">
        <f>IF($A41&gt;=Παραδοχές!$I$4,INDEX(Παραδοχές!$C$34:$I$34,7),INDEX(Παραδοχές!$C$34:$I$34,MATCH($A41,Παραδοχές!$C$4:$I$4,1))+($A41-INDEX(Παραδοχές!$C$4:$I$4,MATCH($A41,Παραδοχές!$C$4:$I$4,1)))*(INDEX(Παραδοχές!$C$34:$I$34,MATCH($A41,Παραδοχές!$C$4:$I$4,1)+1)-INDEX(Παραδοχές!$C$34:$I$34,MATCH($A41,Παραδοχές!$C$4:$I$4,1)))/(INDEX(Παραδοχές!$C$4:$I$4,MATCH($A41,Παραδοχές!$C$4:$I$4,1)+1)-INDEX(Παραδοχές!$C$4:$I$4,MATCH($A41,Παραδοχές!$C$4:$I$4,1))))</f>
        <v>-0.95</v>
      </c>
      <c r="Y41" s="5">
        <f>IF($A41&gt;=Παραδοχές!$I$4,INDEX(Παραδοχές!$C$35:$I$35,7),INDEX(Παραδοχές!$C$35:$I$35,MATCH($A41,Παραδοχές!$C$4:$I$4,1))+($A41-INDEX(Παραδοχές!$C$4:$I$4,MATCH($A41,Παραδοχές!$C$4:$I$4,1)))*(INDEX(Παραδοχές!$C$35:$I$35,MATCH($A41,Παραδοχές!$C$4:$I$4,1)+1)-INDEX(Παραδοχές!$C$35:$I$35,MATCH($A41,Παραδοχές!$C$4:$I$4,1)))/(INDEX(Παραδοχές!$C$4:$I$4,MATCH($A41,Παραδοχές!$C$4:$I$4,1)+1)-INDEX(Παραδοχές!$C$4:$I$4,MATCH($A41,Παραδοχές!$C$4:$I$4,1))))</f>
        <v>-0.45</v>
      </c>
      <c r="Z41" s="5">
        <f>IF($A41&gt;=Παραδοχές!$I$4,INDEX(Παραδοχές!$C$36:$I$36,7),INDEX(Παραδοχές!$C$36:$I$36,MATCH($A41,Παραδοχές!$C$4:$I$4,1))+($A41-INDEX(Παραδοχές!$C$4:$I$4,MATCH($A41,Παραδοχές!$C$4:$I$4,1)))*(INDEX(Παραδοχές!$C$36:$I$36,MATCH($A41,Παραδοχές!$C$4:$I$4,1)+1)-INDEX(Παραδοχές!$C$36:$I$36,MATCH($A41,Παραδοχές!$C$4:$I$4,1)))/(INDEX(Παραδοχές!$C$4:$I$4,MATCH($A41,Παραδοχές!$C$4:$I$4,1)+1)-INDEX(Παραδοχές!$C$4:$I$4,MATCH($A41,Παραδοχές!$C$4:$I$4,1))))</f>
        <v>-0.2</v>
      </c>
      <c r="AA41" s="5">
        <f>IF($A41&gt;=Παραδοχές!$I$4,INDEX(Παραδοχές!$C$37:$I$37,7),INDEX(Παραδοχές!$C$37:$I$37,MATCH($A41,Παραδοχές!$C$4:$I$4,1))+($A41-INDEX(Παραδοχές!$C$4:$I$4,MATCH($A41,Παραδοχές!$C$4:$I$4,1)))*(INDEX(Παραδοχές!$C$37:$I$37,MATCH($A41,Παραδοχές!$C$4:$I$4,1)+1)-INDEX(Παραδοχές!$C$37:$I$37,MATCH($A41,Παραδοχές!$C$4:$I$4,1)))/(INDEX(Παραδοχές!$C$4:$I$4,MATCH($A41,Παραδοχές!$C$4:$I$4,1)+1)-INDEX(Παραδοχές!$C$4:$I$4,MATCH($A41,Παραδοχές!$C$4:$I$4,1))))</f>
        <v>-0.65</v>
      </c>
      <c r="AB41" s="5">
        <f>IF($A41&gt;=Παραδοχές!$I$4,INDEX(Παραδοχές!$C$38:$I$38,7),INDEX(Παραδοχές!$C$38:$I$38,MATCH($A41,Παραδοχές!$C$4:$I$4,1))+($A41-INDEX(Παραδοχές!$C$4:$I$4,MATCH($A41,Παραδοχές!$C$4:$I$4,1)))*(INDEX(Παραδοχές!$C$38:$I$38,MATCH($A41,Παραδοχές!$C$4:$I$4,1)+1)-INDEX(Παραδοχές!$C$38:$I$38,MATCH($A41,Παραδοχές!$C$4:$I$4,1)))/(INDEX(Παραδοχές!$C$4:$I$4,MATCH($A41,Παραδοχές!$C$4:$I$4,1)+1)-INDEX(Παραδοχές!$C$4:$I$4,MATCH($A41,Παραδοχές!$C$4:$I$4,1))))</f>
        <v>-0.2</v>
      </c>
      <c r="AC41" s="5">
        <f>IF($A41&gt;=Παραδοχές!$I$4,INDEX(Παραδοχές!$C$39:$I$39,7),INDEX(Παραδοχές!$C$39:$I$39,MATCH($A41,Παραδοχές!$C$4:$I$4,1))+($A41-INDEX(Παραδοχές!$C$4:$I$4,MATCH($A41,Παραδοχές!$C$4:$I$4,1)))*(INDEX(Παραδοχές!$C$39:$I$39,MATCH($A41,Παραδοχές!$C$4:$I$4,1)+1)-INDEX(Παραδοχές!$C$39:$I$39,MATCH($A41,Παραδοχές!$C$4:$I$4,1)))/(INDEX(Παραδοχές!$C$4:$I$4,MATCH($A41,Παραδοχές!$C$4:$I$4,1)+1)-INDEX(Παραδοχές!$C$4:$I$4,MATCH($A41,Παραδοχές!$C$4:$I$4,1))))</f>
        <v>-0.15</v>
      </c>
      <c r="AD41" s="5">
        <f>IF($A41&gt;=Παραδοχές!$I$4,INDEX(Παραδοχές!$C$40:$I$40,7),INDEX(Παραδοχές!$C$40:$I$40,MATCH($A41,Παραδοχές!$C$4:$I$4,1))+($A41-INDEX(Παραδοχές!$C$4:$I$4,MATCH($A41,Παραδοχές!$C$4:$I$4,1)))*(INDEX(Παραδοχές!$C$40:$I$40,MATCH($A41,Παραδοχές!$C$4:$I$4,1)+1)-INDEX(Παραδοχές!$C$40:$I$40,MATCH($A41,Παραδοχές!$C$4:$I$4,1)))/(INDEX(Παραδοχές!$C$4:$I$4,MATCH($A41,Παραδοχές!$C$4:$I$4,1)+1)-INDEX(Παραδοχές!$C$4:$I$4,MATCH($A41,Παραδοχές!$C$4:$I$4,1))))</f>
        <v>-0.12</v>
      </c>
      <c r="AE41" s="5">
        <f>IF($A41&gt;=Παραδοχές!$I$4,INDEX(Παραδοχές!$C$41:$I$41,7),INDEX(Παραδοχές!$C$41:$I$41,MATCH($A41,Παραδοχές!$C$4:$I$4,1))+($A41-INDEX(Παραδοχές!$C$4:$I$4,MATCH($A41,Παραδοχές!$C$4:$I$4,1)))*(INDEX(Παραδοχές!$C$41:$I$41,MATCH($A41,Παραδοχές!$C$4:$I$4,1)+1)-INDEX(Παραδοχές!$C$41:$I$41,MATCH($A41,Παραδοχές!$C$4:$I$4,1)))/(INDEX(Παραδοχές!$C$4:$I$4,MATCH($A41,Παραδοχές!$C$4:$I$4,1)+1)-INDEX(Παραδοχές!$C$4:$I$4,MATCH($A41,Παραδοχές!$C$4:$I$4,1))))</f>
        <v>2.35</v>
      </c>
      <c r="AF41" s="5">
        <f>IF($A41&gt;=Παραδοχές!$I$4,INDEX(Παραδοχές!$C$42:$I$42,7),INDEX(Παραδοχές!$C$42:$I$42,MATCH($A41,Παραδοχές!$C$4:$I$4,1))+($A41-INDEX(Παραδοχές!$C$4:$I$4,MATCH($A41,Παραδοχές!$C$4:$I$4,1)))*(INDEX(Παραδοχές!$C$42:$I$42,MATCH($A41,Παραδοχές!$C$4:$I$4,1)+1)-INDEX(Παραδοχές!$C$42:$I$42,MATCH($A41,Παραδοχές!$C$4:$I$4,1)))/(INDEX(Παραδοχές!$C$4:$I$4,MATCH($A41,Παραδοχές!$C$4:$I$4,1)+1)-INDEX(Παραδοχές!$C$4:$I$4,MATCH($A41,Παραδοχές!$C$4:$I$4,1))))</f>
        <v>-1</v>
      </c>
    </row>
    <row r="42" spans="1:32" ht="15" customHeight="1" x14ac:dyDescent="0.25">
      <c r="A42" s="4">
        <v>2066</v>
      </c>
      <c r="B42" s="5">
        <f>IF($A42&gt;=Παραδοχές!$I$4,INDEX(Παραδοχές!$C$5:$I$5,7),INDEX(Παραδοχές!$C$5:$I$5,MATCH($A42,Παραδοχές!$C$4:$I$4,1))+($A42-INDEX(Παραδοχές!$C$4:$I$4,MATCH($A42,Παραδοχές!$C$4:$I$4,1)))*(INDEX(Παραδοχές!$C$5:$I$5,MATCH($A42,Παραδοχές!$C$4:$I$4,1)+1)-INDEX(Παραδοχές!$C$5:$I$5,MATCH($A42,Παραδοχές!$C$4:$I$4,1)))/(INDEX(Παραδοχές!$C$4:$I$4,MATCH($A42,Παραδοχές!$C$4:$I$4,1)+1)-INDEX(Παραδοχές!$C$4:$I$4,MATCH($A42,Παραδοχές!$C$4:$I$4,1))))</f>
        <v>1.1599999999999999</v>
      </c>
      <c r="C42" s="5">
        <f>IF($A42&gt;=Παραδοχές!$I$4,INDEX(Παραδοχές!$C$6:$I$6,7),INDEX(Παραδοχές!$C$6:$I$6,MATCH($A42,Παραδοχές!$C$4:$I$4,1))+($A42-INDEX(Παραδοχές!$C$4:$I$4,MATCH($A42,Παραδοχές!$C$4:$I$4,1)))*(INDEX(Παραδοχές!$C$6:$I$6,MATCH($A42,Παραδοχές!$C$4:$I$4,1)+1)-INDEX(Παραδοχές!$C$6:$I$6,MATCH($A42,Παραδοχές!$C$4:$I$4,1)))/(INDEX(Παραδοχές!$C$4:$I$4,MATCH($A42,Παραδοχές!$C$4:$I$4,1)+1)-INDEX(Παραδοχές!$C$4:$I$4,MATCH($A42,Παραδοχές!$C$4:$I$4,1))))</f>
        <v>2</v>
      </c>
      <c r="D42" s="6">
        <f t="shared" si="5"/>
        <v>855.07564277286804</v>
      </c>
      <c r="E42" s="5">
        <f>CHOOSE(Παραδοχές!$C$15,IF($A42&gt;=Παραδοχές!$I$4,INDEX(Παραδοχές!$C$11:$I$11,7),INDEX(Παραδοχές!$C$11:$I$11,MATCH($A42,Παραδοχές!$C$4:$I$4,1))+($A42-INDEX(Παραδοχές!$C$4:$I$4,MATCH($A42,Παραδοχές!$C$4:$I$4,1)))*(INDEX(Παραδοχές!$C$11:$I$11,MATCH($A42,Παραδοχές!$C$4:$I$4,1)+1)-INDEX(Παραδοχές!$C$11:$I$11,MATCH($A42,Παραδοχές!$C$4:$I$4,1)))/(INDEX(Παραδοχές!$C$4:$I$4,MATCH($A42,Παραδοχές!$C$4:$I$4,1)+1)-INDEX(Παραδοχές!$C$4:$I$4,MATCH($A42,Παραδοχές!$C$4:$I$4,1)))),IF($A42&gt;=Παραδοχές!$I$4,INDEX(Παραδοχές!$C$12:$I$12,7),INDEX(Παραδοχές!$C$12:$I$12,MATCH($A42,Παραδοχές!$C$4:$I$4,1))+($A42-INDEX(Παραδοχές!$C$4:$I$4,MATCH($A42,Παραδοχές!$C$4:$I$4,1)))*(INDEX(Παραδοχές!$C$12:$I$12,MATCH($A42,Παραδοχές!$C$4:$I$4,1)+1)-INDEX(Παραδοχές!$C$12:$I$12,MATCH($A42,Παραδοχές!$C$4:$I$4,1)))/(INDEX(Παραδοχές!$C$4:$I$4,MATCH($A42,Παραδοχές!$C$4:$I$4,1)+1)-INDEX(Παραδοχές!$C$4:$I$4,MATCH($A42,Παραδοχές!$C$4:$I$4,1)))))</f>
        <v>11.68</v>
      </c>
      <c r="F42" s="5">
        <f>SUM(O42:S42)+Παραδοχές!$K$34*(X42+IF($A42&gt;=2027,Παραδοχές!$J$34,0))+Παραδοχές!$K$35*(Y42+IF($A42&gt;=2027,Παραδοχές!$J$35,0))+Παραδοχές!$K$36*(Z42+IF($A42&gt;=2027,Παραδοχές!$J$36,0))+Παραδοχές!$K$37*(AA42+IF($A42&gt;=2027,Παραδοχές!$J$37,0))+Παραδοχές!$K$38*(AB42+IF($A42&gt;=2027,Παραδοχές!$J$38,0))+Παραδοχές!$K$39*(AC42+IF($A42&gt;=2027,Παραδοχές!$J$39,0))+Παραδοχές!$K$40*(AD42+IF($A42&gt;=2027,Παραδοχές!$J$40,0))+Παραδοχές!$K$41*(AE42+IF($A42&gt;=2027,Παραδοχές!$J$41,0))+Παραδοχές!$K$42*(AF42+IF($A42&gt;=2027,Παραδοχές!$J$42,0))</f>
        <v>0</v>
      </c>
      <c r="G42" s="5">
        <f t="shared" si="0"/>
        <v>11.68</v>
      </c>
      <c r="H42" s="5">
        <f>CHOOSE(Παραδοχές!$C$15,IF($A42&gt;=Παραδοχές!$I$4,INDEX(Παραδοχές!$C$13:$I$13,7),INDEX(Παραδοχές!$C$13:$I$13,MATCH($A42,Παραδοχές!$C$4:$I$4,1))+($A42-INDEX(Παραδοχές!$C$4:$I$4,MATCH($A42,Παραδοχές!$C$4:$I$4,1)))*(INDEX(Παραδοχές!$C$13:$I$13,MATCH($A42,Παραδοχές!$C$4:$I$4,1)+1)-INDEX(Παραδοχές!$C$13:$I$13,MATCH($A42,Παραδοχές!$C$4:$I$4,1)))/(INDEX(Παραδοχές!$C$4:$I$4,MATCH($A42,Παραδοχές!$C$4:$I$4,1)+1)-INDEX(Παραδοχές!$C$4:$I$4,MATCH($A42,Παραδοχές!$C$4:$I$4,1)))),IF($A42&gt;=Παραδοχές!$I$4,INDEX(Παραδοχές!$C$14:$I$14,7),INDEX(Παραδοχές!$C$14:$I$14,MATCH($A42,Παραδοχές!$C$4:$I$4,1))+($A42-INDEX(Παραδοχές!$C$4:$I$4,MATCH($A42,Παραδοχές!$C$4:$I$4,1)))*(INDEX(Παραδοχές!$C$14:$I$14,MATCH($A42,Παραδοχές!$C$4:$I$4,1)+1)-INDEX(Παραδοχές!$C$14:$I$14,MATCH($A42,Παραδοχές!$C$4:$I$4,1)))/(INDEX(Παραδοχές!$C$4:$I$4,MATCH($A42,Παραδοχές!$C$4:$I$4,1)+1)-INDEX(Παραδοχές!$C$4:$I$4,MATCH($A42,Παραδοχές!$C$4:$I$4,1)))))</f>
        <v>6.27</v>
      </c>
      <c r="I42" s="5">
        <f t="shared" si="1"/>
        <v>5.41</v>
      </c>
      <c r="J42" s="10">
        <f t="shared" si="2"/>
        <v>46.2595922740121</v>
      </c>
      <c r="K42" s="10">
        <f t="shared" si="3"/>
        <v>99.872835075870896</v>
      </c>
      <c r="L42" s="10">
        <f t="shared" si="4"/>
        <v>53.613242801858803</v>
      </c>
      <c r="M42" s="10">
        <f>J42/POWER(1+Παραδοχές!$C$8,A42-2026)</f>
        <v>11.683899398322501</v>
      </c>
      <c r="N42" s="6">
        <f>SUM($M$2:M42)</f>
        <v>555.51420274911595</v>
      </c>
      <c r="O42" s="5">
        <f>Παραδοχές!$K$18*(IF($A42&gt;=Παραδοχές!$I$4,INDEX(Παραδοχές!$C$18:$I$18,7),INDEX(Παραδοχές!$C$18:$I$18,MATCH($A42,Παραδοχές!$C$4:$I$4,1))+($A42-INDEX(Παραδοχές!$C$4:$I$4,MATCH($A42,Παραδοχές!$C$4:$I$4,1)))*(INDEX(Παραδοχές!$C$18:$I$18,MATCH($A42,Παραδοχές!$C$4:$I$4,1)+1)-INDEX(Παραδοχές!$C$18:$I$18,MATCH($A42,Παραδοχές!$C$4:$I$4,1)))/(INDEX(Παραδοχές!$C$4:$I$4,MATCH($A42,Παραδοχές!$C$4:$I$4,1)+1)-INDEX(Παραδοχές!$C$4:$I$4,MATCH($A42,Παραδοχές!$C$4:$I$4,1)))))</f>
        <v>0</v>
      </c>
      <c r="P42" s="5">
        <f>Παραδοχές!$K$19*(IF($A42&gt;=Παραδοχές!$I$4,INDEX(Παραδοχές!$C$19:$I$19,7),INDEX(Παραδοχές!$C$19:$I$19,MATCH($A42,Παραδοχές!$C$4:$I$4,1))+($A42-INDEX(Παραδοχές!$C$4:$I$4,MATCH($A42,Παραδοχές!$C$4:$I$4,1)))*(INDEX(Παραδοχές!$C$19:$I$19,MATCH($A42,Παραδοχές!$C$4:$I$4,1)+1)-INDEX(Παραδοχές!$C$19:$I$19,MATCH($A42,Παραδοχές!$C$4:$I$4,1)))/(INDEX(Παραδοχές!$C$4:$I$4,MATCH($A42,Παραδοχές!$C$4:$I$4,1)+1)-INDEX(Παραδοχές!$C$4:$I$4,MATCH($A42,Παραδοχές!$C$4:$I$4,1)))))</f>
        <v>0</v>
      </c>
      <c r="Q42" s="5">
        <f>Παραδοχές!$K$20*(IF($A42&gt;=Παραδοχές!$I$4,INDEX(Παραδοχές!$C$20:$I$20,7),INDEX(Παραδοχές!$C$20:$I$20,MATCH($A42,Παραδοχές!$C$4:$I$4,1))+($A42-INDEX(Παραδοχές!$C$4:$I$4,MATCH($A42,Παραδοχές!$C$4:$I$4,1)))*(INDEX(Παραδοχές!$C$20:$I$20,MATCH($A42,Παραδοχές!$C$4:$I$4,1)+1)-INDEX(Παραδοχές!$C$20:$I$20,MATCH($A42,Παραδοχές!$C$4:$I$4,1)))/(INDEX(Παραδοχές!$C$4:$I$4,MATCH($A42,Παραδοχές!$C$4:$I$4,1)+1)-INDEX(Παραδοχές!$C$4:$I$4,MATCH($A42,Παραδοχές!$C$4:$I$4,1)))))</f>
        <v>0</v>
      </c>
      <c r="R42" s="5">
        <f>Παραδοχές!$K$21*(IF($A42&gt;=Παραδοχές!$I$4,INDEX(Παραδοχές!$C$21:$I$21,7),INDEX(Παραδοχές!$C$21:$I$21,MATCH($A42,Παραδοχές!$C$4:$I$4,1))+($A42-INDEX(Παραδοχές!$C$4:$I$4,MATCH($A42,Παραδοχές!$C$4:$I$4,1)))*(INDEX(Παραδοχές!$C$21:$I$21,MATCH($A42,Παραδοχές!$C$4:$I$4,1)+1)-INDEX(Παραδοχές!$C$21:$I$21,MATCH($A42,Παραδοχές!$C$4:$I$4,1)))/(INDEX(Παραδοχές!$C$4:$I$4,MATCH($A42,Παραδοχές!$C$4:$I$4,1)+1)-INDEX(Παραδοχές!$C$4:$I$4,MATCH($A42,Παραδοχές!$C$4:$I$4,1)))))</f>
        <v>0</v>
      </c>
      <c r="S42" s="5">
        <f>Παραδοχές!$K$22*(IF($A42&gt;=Παραδοχές!$I$4,INDEX(Παραδοχές!$C$22:$I$22,7),INDEX(Παραδοχές!$C$22:$I$22,MATCH($A42,Παραδοχές!$C$4:$I$4,1))+($A42-INDEX(Παραδοχές!$C$4:$I$4,MATCH($A42,Παραδοχές!$C$4:$I$4,1)))*(INDEX(Παραδοχές!$C$22:$I$22,MATCH($A42,Παραδοχές!$C$4:$I$4,1)+1)-INDEX(Παραδοχές!$C$22:$I$22,MATCH($A42,Παραδοχές!$C$4:$I$4,1)))/(INDEX(Παραδοχές!$C$4:$I$4,MATCH($A42,Παραδοχές!$C$4:$I$4,1)+1)-INDEX(Παραδοχές!$C$4:$I$4,MATCH($A42,Παραδοχές!$C$4:$I$4,1)))))</f>
        <v>0</v>
      </c>
      <c r="T42" s="6">
        <f>IF($A42&gt;=Παραδοχές!$I$4,INDEX(Παραδοχές!$C$26:$I$26,7),INDEX(Παραδοχές!$C$26:$I$26,MATCH($A42,Παραδοχές!$C$4:$I$4,1))+($A42-INDEX(Παραδοχές!$C$4:$I$4,MATCH($A42,Παραδοχές!$C$4:$I$4,1)))*(INDEX(Παραδοχές!$C$26:$I$26,MATCH($A42,Παραδοχές!$C$4:$I$4,1)+1)-INDEX(Παραδοχές!$C$26:$I$26,MATCH($A42,Παραδοχές!$C$4:$I$4,1)))/(INDEX(Παραδοχές!$C$4:$I$4,MATCH($A42,Παραδοχές!$C$4:$I$4,1)+1)-INDEX(Παραδοχές!$C$4:$I$4,MATCH($A42,Παραδοχές!$C$4:$I$4,1))))</f>
        <v>2603.4</v>
      </c>
      <c r="U42" s="6">
        <f>IF($A42&gt;=Παραδοχές!$I$4,INDEX(Παραδοχές!$C$27:$I$27,7),INDEX(Παραδοχές!$C$27:$I$27,MATCH($A42,Παραδοχές!$C$4:$I$4,1))+($A42-INDEX(Παραδοχές!$C$4:$I$4,MATCH($A42,Παραδοχές!$C$4:$I$4,1)))*(INDEX(Παραδοχές!$C$27:$I$27,MATCH($A42,Παραδοχές!$C$4:$I$4,1)+1)-INDEX(Παραδοχές!$C$27:$I$27,MATCH($A42,Παραδοχές!$C$4:$I$4,1)))/(INDEX(Παραδοχές!$C$4:$I$4,MATCH($A42,Παραδοχές!$C$4:$I$4,1)+1)-INDEX(Παραδοχές!$C$4:$I$4,MATCH($A42,Παραδοχές!$C$4:$I$4,1))))</f>
        <v>3778.2</v>
      </c>
      <c r="V42" s="12">
        <f>IF($A42&gt;=Παραδοχές!$I$4,INDEX(Παραδοχές!$C$28:$I$28,7),INDEX(Παραδοχές!$C$28:$I$28,MATCH($A42,Παραδοχές!$C$4:$I$4,1))+($A42-INDEX(Παραδοχές!$C$4:$I$4,MATCH($A42,Παραδοχές!$C$4:$I$4,1)))*(INDEX(Παραδοχές!$C$28:$I$28,MATCH($A42,Παραδοχές!$C$4:$I$4,1)+1)-INDEX(Παραδοχές!$C$28:$I$28,MATCH($A42,Παραδοχές!$C$4:$I$4,1)))/(INDEX(Παραδοχές!$C$4:$I$4,MATCH($A42,Παραδοχές!$C$4:$I$4,1)+1)-INDEX(Παραδοχές!$C$4:$I$4,MATCH($A42,Παραδοχές!$C$4:$I$4,1))))</f>
        <v>68.44</v>
      </c>
      <c r="W42" s="13">
        <f>1/POWER(1+Παραδοχές!$C$8,A42-2026)</f>
        <v>0.25257246819458701</v>
      </c>
      <c r="X42" s="5">
        <f>IF($A42&gt;=Παραδοχές!$I$4,INDEX(Παραδοχές!$C$34:$I$34,7),INDEX(Παραδοχές!$C$34:$I$34,MATCH($A42,Παραδοχές!$C$4:$I$4,1))+($A42-INDEX(Παραδοχές!$C$4:$I$4,MATCH($A42,Παραδοχές!$C$4:$I$4,1)))*(INDEX(Παραδοχές!$C$34:$I$34,MATCH($A42,Παραδοχές!$C$4:$I$4,1)+1)-INDEX(Παραδοχές!$C$34:$I$34,MATCH($A42,Παραδοχές!$C$4:$I$4,1)))/(INDEX(Παραδοχές!$C$4:$I$4,MATCH($A42,Παραδοχές!$C$4:$I$4,1)+1)-INDEX(Παραδοχές!$C$4:$I$4,MATCH($A42,Παραδοχές!$C$4:$I$4,1))))</f>
        <v>-0.96</v>
      </c>
      <c r="Y42" s="5">
        <f>IF($A42&gt;=Παραδοχές!$I$4,INDEX(Παραδοχές!$C$35:$I$35,7),INDEX(Παραδοχές!$C$35:$I$35,MATCH($A42,Παραδοχές!$C$4:$I$4,1))+($A42-INDEX(Παραδοχές!$C$4:$I$4,MATCH($A42,Παραδοχές!$C$4:$I$4,1)))*(INDEX(Παραδοχές!$C$35:$I$35,MATCH($A42,Παραδοχές!$C$4:$I$4,1)+1)-INDEX(Παραδοχές!$C$35:$I$35,MATCH($A42,Παραδοχές!$C$4:$I$4,1)))/(INDEX(Παραδοχές!$C$4:$I$4,MATCH($A42,Παραδοχές!$C$4:$I$4,1)+1)-INDEX(Παραδοχές!$C$4:$I$4,MATCH($A42,Παραδοχές!$C$4:$I$4,1))))</f>
        <v>-0.45</v>
      </c>
      <c r="Z42" s="5">
        <f>IF($A42&gt;=Παραδοχές!$I$4,INDEX(Παραδοχές!$C$36:$I$36,7),INDEX(Παραδοχές!$C$36:$I$36,MATCH($A42,Παραδοχές!$C$4:$I$4,1))+($A42-INDEX(Παραδοχές!$C$4:$I$4,MATCH($A42,Παραδοχές!$C$4:$I$4,1)))*(INDEX(Παραδοχές!$C$36:$I$36,MATCH($A42,Παραδοχές!$C$4:$I$4,1)+1)-INDEX(Παραδοχές!$C$36:$I$36,MATCH($A42,Παραδοχές!$C$4:$I$4,1)))/(INDEX(Παραδοχές!$C$4:$I$4,MATCH($A42,Παραδοχές!$C$4:$I$4,1)+1)-INDEX(Παραδοχές!$C$4:$I$4,MATCH($A42,Παραδοχές!$C$4:$I$4,1))))</f>
        <v>-0.18</v>
      </c>
      <c r="AA42" s="5">
        <f>IF($A42&gt;=Παραδοχές!$I$4,INDEX(Παραδοχές!$C$37:$I$37,7),INDEX(Παραδοχές!$C$37:$I$37,MATCH($A42,Παραδοχές!$C$4:$I$4,1))+($A42-INDEX(Παραδοχές!$C$4:$I$4,MATCH($A42,Παραδοχές!$C$4:$I$4,1)))*(INDEX(Παραδοχές!$C$37:$I$37,MATCH($A42,Παραδοχές!$C$4:$I$4,1)+1)-INDEX(Παραδοχές!$C$37:$I$37,MATCH($A42,Παραδοχές!$C$4:$I$4,1)))/(INDEX(Παραδοχές!$C$4:$I$4,MATCH($A42,Παραδοχές!$C$4:$I$4,1)+1)-INDEX(Παραδοχές!$C$4:$I$4,MATCH($A42,Παραδοχές!$C$4:$I$4,1))))</f>
        <v>-0.66</v>
      </c>
      <c r="AB42" s="5">
        <f>IF($A42&gt;=Παραδοχές!$I$4,INDEX(Παραδοχές!$C$38:$I$38,7),INDEX(Παραδοχές!$C$38:$I$38,MATCH($A42,Παραδοχές!$C$4:$I$4,1))+($A42-INDEX(Παραδοχές!$C$4:$I$4,MATCH($A42,Παραδοχές!$C$4:$I$4,1)))*(INDEX(Παραδοχές!$C$38:$I$38,MATCH($A42,Παραδοχές!$C$4:$I$4,1)+1)-INDEX(Παραδοχές!$C$38:$I$38,MATCH($A42,Παραδοχές!$C$4:$I$4,1)))/(INDEX(Παραδοχές!$C$4:$I$4,MATCH($A42,Παραδοχές!$C$4:$I$4,1)+1)-INDEX(Παραδοχές!$C$4:$I$4,MATCH($A42,Παραδοχές!$C$4:$I$4,1))))</f>
        <v>-0.2</v>
      </c>
      <c r="AC42" s="5">
        <f>IF($A42&gt;=Παραδοχές!$I$4,INDEX(Παραδοχές!$C$39:$I$39,7),INDEX(Παραδοχές!$C$39:$I$39,MATCH($A42,Παραδοχές!$C$4:$I$4,1))+($A42-INDEX(Παραδοχές!$C$4:$I$4,MATCH($A42,Παραδοχές!$C$4:$I$4,1)))*(INDEX(Παραδοχές!$C$39:$I$39,MATCH($A42,Παραδοχές!$C$4:$I$4,1)+1)-INDEX(Παραδοχές!$C$39:$I$39,MATCH($A42,Παραδοχές!$C$4:$I$4,1)))/(INDEX(Παραδοχές!$C$4:$I$4,MATCH($A42,Παραδοχές!$C$4:$I$4,1)+1)-INDEX(Παραδοχές!$C$4:$I$4,MATCH($A42,Παραδοχές!$C$4:$I$4,1))))</f>
        <v>-0.15</v>
      </c>
      <c r="AD42" s="5">
        <f>IF($A42&gt;=Παραδοχές!$I$4,INDEX(Παραδοχές!$C$40:$I$40,7),INDEX(Παραδοχές!$C$40:$I$40,MATCH($A42,Παραδοχές!$C$4:$I$4,1))+($A42-INDEX(Παραδοχές!$C$4:$I$4,MATCH($A42,Παραδοχές!$C$4:$I$4,1)))*(INDEX(Παραδοχές!$C$40:$I$40,MATCH($A42,Παραδοχές!$C$4:$I$4,1)+1)-INDEX(Παραδοχές!$C$40:$I$40,MATCH($A42,Παραδοχές!$C$4:$I$4,1)))/(INDEX(Παραδοχές!$C$4:$I$4,MATCH($A42,Παραδοχές!$C$4:$I$4,1)+1)-INDEX(Παραδοχές!$C$4:$I$4,MATCH($A42,Παραδοχές!$C$4:$I$4,1))))</f>
        <v>-0.12</v>
      </c>
      <c r="AE42" s="5">
        <f>IF($A42&gt;=Παραδοχές!$I$4,INDEX(Παραδοχές!$C$41:$I$41,7),INDEX(Παραδοχές!$C$41:$I$41,MATCH($A42,Παραδοχές!$C$4:$I$4,1))+($A42-INDEX(Παραδοχές!$C$4:$I$4,MATCH($A42,Παραδοχές!$C$4:$I$4,1)))*(INDEX(Παραδοχές!$C$41:$I$41,MATCH($A42,Παραδοχές!$C$4:$I$4,1)+1)-INDEX(Παραδοχές!$C$41:$I$41,MATCH($A42,Παραδοχές!$C$4:$I$4,1)))/(INDEX(Παραδοχές!$C$4:$I$4,MATCH($A42,Παραδοχές!$C$4:$I$4,1)+1)-INDEX(Παραδοχές!$C$4:$I$4,MATCH($A42,Παραδοχές!$C$4:$I$4,1))))</f>
        <v>2.3199999999999998</v>
      </c>
      <c r="AF42" s="5">
        <f>IF($A42&gt;=Παραδοχές!$I$4,INDEX(Παραδοχές!$C$42:$I$42,7),INDEX(Παραδοχές!$C$42:$I$42,MATCH($A42,Παραδοχές!$C$4:$I$4,1))+($A42-INDEX(Παραδοχές!$C$4:$I$4,MATCH($A42,Παραδοχές!$C$4:$I$4,1)))*(INDEX(Παραδοχές!$C$42:$I$42,MATCH($A42,Παραδοχές!$C$4:$I$4,1)+1)-INDEX(Παραδοχές!$C$42:$I$42,MATCH($A42,Παραδοχές!$C$4:$I$4,1)))/(INDEX(Παραδοχές!$C$4:$I$4,MATCH($A42,Παραδοχές!$C$4:$I$4,1)+1)-INDEX(Παραδοχές!$C$4:$I$4,MATCH($A42,Παραδοχές!$C$4:$I$4,1))))</f>
        <v>-1</v>
      </c>
    </row>
    <row r="43" spans="1:32" ht="15" customHeight="1" x14ac:dyDescent="0.25">
      <c r="A43" s="4">
        <v>2067</v>
      </c>
      <c r="B43" s="5">
        <f>IF($A43&gt;=Παραδοχές!$I$4,INDEX(Παραδοχές!$C$5:$I$5,7),INDEX(Παραδοχές!$C$5:$I$5,MATCH($A43,Παραδοχές!$C$4:$I$4,1))+($A43-INDEX(Παραδοχές!$C$4:$I$4,MATCH($A43,Παραδοχές!$C$4:$I$4,1)))*(INDEX(Παραδοχές!$C$5:$I$5,MATCH($A43,Παραδοχές!$C$4:$I$4,1)+1)-INDEX(Παραδοχές!$C$5:$I$5,MATCH($A43,Παραδοχές!$C$4:$I$4,1)))/(INDEX(Παραδοχές!$C$4:$I$4,MATCH($A43,Παραδοχές!$C$4:$I$4,1)+1)-INDEX(Παραδοχές!$C$4:$I$4,MATCH($A43,Παραδοχές!$C$4:$I$4,1))))</f>
        <v>1.17</v>
      </c>
      <c r="C43" s="5">
        <f>IF($A43&gt;=Παραδοχές!$I$4,INDEX(Παραδοχές!$C$6:$I$6,7),INDEX(Παραδοχές!$C$6:$I$6,MATCH($A43,Παραδοχές!$C$4:$I$4,1))+($A43-INDEX(Παραδοχές!$C$4:$I$4,MATCH($A43,Παραδοχές!$C$4:$I$4,1)))*(INDEX(Παραδοχές!$C$6:$I$6,MATCH($A43,Παραδοχές!$C$4:$I$4,1)+1)-INDEX(Παραδοχές!$C$6:$I$6,MATCH($A43,Παραδοχές!$C$4:$I$4,1)))/(INDEX(Παραδοχές!$C$4:$I$4,MATCH($A43,Παραδοχές!$C$4:$I$4,1)+1)-INDEX(Παραδοχές!$C$4:$I$4,MATCH($A43,Παραδοχές!$C$4:$I$4,1))))</f>
        <v>2</v>
      </c>
      <c r="D43" s="6">
        <f t="shared" si="5"/>
        <v>882.18154064876796</v>
      </c>
      <c r="E43" s="5">
        <f>CHOOSE(Παραδοχές!$C$15,IF($A43&gt;=Παραδοχές!$I$4,INDEX(Παραδοχές!$C$11:$I$11,7),INDEX(Παραδοχές!$C$11:$I$11,MATCH($A43,Παραδοχές!$C$4:$I$4,1))+($A43-INDEX(Παραδοχές!$C$4:$I$4,MATCH($A43,Παραδοχές!$C$4:$I$4,1)))*(INDEX(Παραδοχές!$C$11:$I$11,MATCH($A43,Παραδοχές!$C$4:$I$4,1)+1)-INDEX(Παραδοχές!$C$11:$I$11,MATCH($A43,Παραδοχές!$C$4:$I$4,1)))/(INDEX(Παραδοχές!$C$4:$I$4,MATCH($A43,Παραδοχές!$C$4:$I$4,1)+1)-INDEX(Παραδοχές!$C$4:$I$4,MATCH($A43,Παραδοχές!$C$4:$I$4,1)))),IF($A43&gt;=Παραδοχές!$I$4,INDEX(Παραδοχές!$C$12:$I$12,7),INDEX(Παραδοχές!$C$12:$I$12,MATCH($A43,Παραδοχές!$C$4:$I$4,1))+($A43-INDEX(Παραδοχές!$C$4:$I$4,MATCH($A43,Παραδοχές!$C$4:$I$4,1)))*(INDEX(Παραδοχές!$C$12:$I$12,MATCH($A43,Παραδοχές!$C$4:$I$4,1)+1)-INDEX(Παραδοχές!$C$12:$I$12,MATCH($A43,Παραδοχές!$C$4:$I$4,1)))/(INDEX(Παραδοχές!$C$4:$I$4,MATCH($A43,Παραδοχές!$C$4:$I$4,1)+1)-INDEX(Παραδοχές!$C$4:$I$4,MATCH($A43,Παραδοχές!$C$4:$I$4,1)))))</f>
        <v>11.61</v>
      </c>
      <c r="F43" s="5">
        <f>SUM(O43:S43)+Παραδοχές!$K$34*(X43+IF($A43&gt;=2027,Παραδοχές!$J$34,0))+Παραδοχές!$K$35*(Y43+IF($A43&gt;=2027,Παραδοχές!$J$35,0))+Παραδοχές!$K$36*(Z43+IF($A43&gt;=2027,Παραδοχές!$J$36,0))+Παραδοχές!$K$37*(AA43+IF($A43&gt;=2027,Παραδοχές!$J$37,0))+Παραδοχές!$K$38*(AB43+IF($A43&gt;=2027,Παραδοχές!$J$38,0))+Παραδοχές!$K$39*(AC43+IF($A43&gt;=2027,Παραδοχές!$J$39,0))+Παραδοχές!$K$40*(AD43+IF($A43&gt;=2027,Παραδοχές!$J$40,0))+Παραδοχές!$K$41*(AE43+IF($A43&gt;=2027,Παραδοχές!$J$41,0))+Παραδοχές!$K$42*(AF43+IF($A43&gt;=2027,Παραδοχές!$J$42,0))</f>
        <v>0</v>
      </c>
      <c r="G43" s="5">
        <f t="shared" si="0"/>
        <v>11.61</v>
      </c>
      <c r="H43" s="5">
        <f>CHOOSE(Παραδοχές!$C$15,IF($A43&gt;=Παραδοχές!$I$4,INDEX(Παραδοχές!$C$13:$I$13,7),INDEX(Παραδοχές!$C$13:$I$13,MATCH($A43,Παραδοχές!$C$4:$I$4,1))+($A43-INDEX(Παραδοχές!$C$4:$I$4,MATCH($A43,Παραδοχές!$C$4:$I$4,1)))*(INDEX(Παραδοχές!$C$13:$I$13,MATCH($A43,Παραδοχές!$C$4:$I$4,1)+1)-INDEX(Παραδοχές!$C$13:$I$13,MATCH($A43,Παραδοχές!$C$4:$I$4,1)))/(INDEX(Παραδοχές!$C$4:$I$4,MATCH($A43,Παραδοχές!$C$4:$I$4,1)+1)-INDEX(Παραδοχές!$C$4:$I$4,MATCH($A43,Παραδοχές!$C$4:$I$4,1)))),IF($A43&gt;=Παραδοχές!$I$4,INDEX(Παραδοχές!$C$14:$I$14,7),INDEX(Παραδοχές!$C$14:$I$14,MATCH($A43,Παραδοχές!$C$4:$I$4,1))+($A43-INDEX(Παραδοχές!$C$4:$I$4,MATCH($A43,Παραδοχές!$C$4:$I$4,1)))*(INDEX(Παραδοχές!$C$14:$I$14,MATCH($A43,Παραδοχές!$C$4:$I$4,1)+1)-INDEX(Παραδοχές!$C$14:$I$14,MATCH($A43,Παραδοχές!$C$4:$I$4,1)))/(INDEX(Παραδοχές!$C$4:$I$4,MATCH($A43,Παραδοχές!$C$4:$I$4,1)+1)-INDEX(Παραδοχές!$C$4:$I$4,MATCH($A43,Παραδοχές!$C$4:$I$4,1)))))</f>
        <v>6.24</v>
      </c>
      <c r="I43" s="5">
        <f t="shared" si="1"/>
        <v>5.37</v>
      </c>
      <c r="J43" s="10">
        <f t="shared" si="2"/>
        <v>47.3731487328388</v>
      </c>
      <c r="K43" s="10">
        <f t="shared" si="3"/>
        <v>102.421276869322</v>
      </c>
      <c r="L43" s="10">
        <f t="shared" si="4"/>
        <v>55.048128136483101</v>
      </c>
      <c r="M43" s="10">
        <f>J43/POWER(1+Παραδοχές!$C$8,A43-2026)</f>
        <v>11.560534397683501</v>
      </c>
      <c r="N43" s="6">
        <f>SUM($M$2:M43)</f>
        <v>567.07473714679895</v>
      </c>
      <c r="O43" s="5">
        <f>Παραδοχές!$K$18*(IF($A43&gt;=Παραδοχές!$I$4,INDEX(Παραδοχές!$C$18:$I$18,7),INDEX(Παραδοχές!$C$18:$I$18,MATCH($A43,Παραδοχές!$C$4:$I$4,1))+($A43-INDEX(Παραδοχές!$C$4:$I$4,MATCH($A43,Παραδοχές!$C$4:$I$4,1)))*(INDEX(Παραδοχές!$C$18:$I$18,MATCH($A43,Παραδοχές!$C$4:$I$4,1)+1)-INDEX(Παραδοχές!$C$18:$I$18,MATCH($A43,Παραδοχές!$C$4:$I$4,1)))/(INDEX(Παραδοχές!$C$4:$I$4,MATCH($A43,Παραδοχές!$C$4:$I$4,1)+1)-INDEX(Παραδοχές!$C$4:$I$4,MATCH($A43,Παραδοχές!$C$4:$I$4,1)))))</f>
        <v>0</v>
      </c>
      <c r="P43" s="5">
        <f>Παραδοχές!$K$19*(IF($A43&gt;=Παραδοχές!$I$4,INDEX(Παραδοχές!$C$19:$I$19,7),INDEX(Παραδοχές!$C$19:$I$19,MATCH($A43,Παραδοχές!$C$4:$I$4,1))+($A43-INDEX(Παραδοχές!$C$4:$I$4,MATCH($A43,Παραδοχές!$C$4:$I$4,1)))*(INDEX(Παραδοχές!$C$19:$I$19,MATCH($A43,Παραδοχές!$C$4:$I$4,1)+1)-INDEX(Παραδοχές!$C$19:$I$19,MATCH($A43,Παραδοχές!$C$4:$I$4,1)))/(INDEX(Παραδοχές!$C$4:$I$4,MATCH($A43,Παραδοχές!$C$4:$I$4,1)+1)-INDEX(Παραδοχές!$C$4:$I$4,MATCH($A43,Παραδοχές!$C$4:$I$4,1)))))</f>
        <v>0</v>
      </c>
      <c r="Q43" s="5">
        <f>Παραδοχές!$K$20*(IF($A43&gt;=Παραδοχές!$I$4,INDEX(Παραδοχές!$C$20:$I$20,7),INDEX(Παραδοχές!$C$20:$I$20,MATCH($A43,Παραδοχές!$C$4:$I$4,1))+($A43-INDEX(Παραδοχές!$C$4:$I$4,MATCH($A43,Παραδοχές!$C$4:$I$4,1)))*(INDEX(Παραδοχές!$C$20:$I$20,MATCH($A43,Παραδοχές!$C$4:$I$4,1)+1)-INDEX(Παραδοχές!$C$20:$I$20,MATCH($A43,Παραδοχές!$C$4:$I$4,1)))/(INDEX(Παραδοχές!$C$4:$I$4,MATCH($A43,Παραδοχές!$C$4:$I$4,1)+1)-INDEX(Παραδοχές!$C$4:$I$4,MATCH($A43,Παραδοχές!$C$4:$I$4,1)))))</f>
        <v>0</v>
      </c>
      <c r="R43" s="5">
        <f>Παραδοχές!$K$21*(IF($A43&gt;=Παραδοχές!$I$4,INDEX(Παραδοχές!$C$21:$I$21,7),INDEX(Παραδοχές!$C$21:$I$21,MATCH($A43,Παραδοχές!$C$4:$I$4,1))+($A43-INDEX(Παραδοχές!$C$4:$I$4,MATCH($A43,Παραδοχές!$C$4:$I$4,1)))*(INDEX(Παραδοχές!$C$21:$I$21,MATCH($A43,Παραδοχές!$C$4:$I$4,1)+1)-INDEX(Παραδοχές!$C$21:$I$21,MATCH($A43,Παραδοχές!$C$4:$I$4,1)))/(INDEX(Παραδοχές!$C$4:$I$4,MATCH($A43,Παραδοχές!$C$4:$I$4,1)+1)-INDEX(Παραδοχές!$C$4:$I$4,MATCH($A43,Παραδοχές!$C$4:$I$4,1)))))</f>
        <v>0</v>
      </c>
      <c r="S43" s="5">
        <f>Παραδοχές!$K$22*(IF($A43&gt;=Παραδοχές!$I$4,INDEX(Παραδοχές!$C$22:$I$22,7),INDEX(Παραδοχές!$C$22:$I$22,MATCH($A43,Παραδοχές!$C$4:$I$4,1))+($A43-INDEX(Παραδοχές!$C$4:$I$4,MATCH($A43,Παραδοχές!$C$4:$I$4,1)))*(INDEX(Παραδοχές!$C$22:$I$22,MATCH($A43,Παραδοχές!$C$4:$I$4,1)+1)-INDEX(Παραδοχές!$C$22:$I$22,MATCH($A43,Παραδοχές!$C$4:$I$4,1)))/(INDEX(Παραδοχές!$C$4:$I$4,MATCH($A43,Παραδοχές!$C$4:$I$4,1)+1)-INDEX(Παραδοχές!$C$4:$I$4,MATCH($A43,Παραδοχές!$C$4:$I$4,1)))))</f>
        <v>0</v>
      </c>
      <c r="T43" s="6">
        <f>IF($A43&gt;=Παραδοχές!$I$4,INDEX(Παραδοχές!$C$26:$I$26,7),INDEX(Παραδοχές!$C$26:$I$26,MATCH($A43,Παραδοχές!$C$4:$I$4,1))+($A43-INDEX(Παραδοχές!$C$4:$I$4,MATCH($A43,Παραδοχές!$C$4:$I$4,1)))*(INDEX(Παραδοχές!$C$26:$I$26,MATCH($A43,Παραδοχές!$C$4:$I$4,1)+1)-INDEX(Παραδοχές!$C$26:$I$26,MATCH($A43,Παραδοχές!$C$4:$I$4,1)))/(INDEX(Παραδοχές!$C$4:$I$4,MATCH($A43,Παραδοχές!$C$4:$I$4,1)+1)-INDEX(Παραδοχές!$C$4:$I$4,MATCH($A43,Παραδοχές!$C$4:$I$4,1))))</f>
        <v>2580.3000000000002</v>
      </c>
      <c r="U43" s="6">
        <f>IF($A43&gt;=Παραδοχές!$I$4,INDEX(Παραδοχές!$C$27:$I$27,7),INDEX(Παραδοχές!$C$27:$I$27,MATCH($A43,Παραδοχές!$C$4:$I$4,1))+($A43-INDEX(Παραδοχές!$C$4:$I$4,MATCH($A43,Παραδοχές!$C$4:$I$4,1)))*(INDEX(Παραδοχές!$C$27:$I$27,MATCH($A43,Παραδοχές!$C$4:$I$4,1)+1)-INDEX(Παραδοχές!$C$27:$I$27,MATCH($A43,Παραδοχές!$C$4:$I$4,1)))/(INDEX(Παραδοχές!$C$4:$I$4,MATCH($A43,Παραδοχές!$C$4:$I$4,1)+1)-INDEX(Παραδοχές!$C$4:$I$4,MATCH($A43,Παραδοχές!$C$4:$I$4,1))))</f>
        <v>3770.9</v>
      </c>
      <c r="V43" s="12">
        <f>IF($A43&gt;=Παραδοχές!$I$4,INDEX(Παραδοχές!$C$28:$I$28,7),INDEX(Παραδοχές!$C$28:$I$28,MATCH($A43,Παραδοχές!$C$4:$I$4,1))+($A43-INDEX(Παραδοχές!$C$4:$I$4,MATCH($A43,Παραδοχές!$C$4:$I$4,1)))*(INDEX(Παραδοχές!$C$28:$I$28,MATCH($A43,Παραδοχές!$C$4:$I$4,1)+1)-INDEX(Παραδοχές!$C$28:$I$28,MATCH($A43,Παραδοχές!$C$4:$I$4,1)))/(INDEX(Παραδοχές!$C$4:$I$4,MATCH($A43,Παραδοχές!$C$4:$I$4,1)+1)-INDEX(Παραδοχές!$C$4:$I$4,MATCH($A43,Παραδοχές!$C$4:$I$4,1))))</f>
        <v>67.83</v>
      </c>
      <c r="W43" s="13">
        <f>1/POWER(1+Παραδοχές!$C$8,A43-2026)</f>
        <v>0.24403137023631599</v>
      </c>
      <c r="X43" s="5">
        <f>IF($A43&gt;=Παραδοχές!$I$4,INDEX(Παραδοχές!$C$34:$I$34,7),INDEX(Παραδοχές!$C$34:$I$34,MATCH($A43,Παραδοχές!$C$4:$I$4,1))+($A43-INDEX(Παραδοχές!$C$4:$I$4,MATCH($A43,Παραδοχές!$C$4:$I$4,1)))*(INDEX(Παραδοχές!$C$34:$I$34,MATCH($A43,Παραδοχές!$C$4:$I$4,1)+1)-INDEX(Παραδοχές!$C$34:$I$34,MATCH($A43,Παραδοχές!$C$4:$I$4,1)))/(INDEX(Παραδοχές!$C$4:$I$4,MATCH($A43,Παραδοχές!$C$4:$I$4,1)+1)-INDEX(Παραδοχές!$C$4:$I$4,MATCH($A43,Παραδοχές!$C$4:$I$4,1))))</f>
        <v>-0.97</v>
      </c>
      <c r="Y43" s="5">
        <f>IF($A43&gt;=Παραδοχές!$I$4,INDEX(Παραδοχές!$C$35:$I$35,7),INDEX(Παραδοχές!$C$35:$I$35,MATCH($A43,Παραδοχές!$C$4:$I$4,1))+($A43-INDEX(Παραδοχές!$C$4:$I$4,MATCH($A43,Παραδοχές!$C$4:$I$4,1)))*(INDEX(Παραδοχές!$C$35:$I$35,MATCH($A43,Παραδοχές!$C$4:$I$4,1)+1)-INDEX(Παραδοχές!$C$35:$I$35,MATCH($A43,Παραδοχές!$C$4:$I$4,1)))/(INDEX(Παραδοχές!$C$4:$I$4,MATCH($A43,Παραδοχές!$C$4:$I$4,1)+1)-INDEX(Παραδοχές!$C$4:$I$4,MATCH($A43,Παραδοχές!$C$4:$I$4,1))))</f>
        <v>-0.45</v>
      </c>
      <c r="Z43" s="5">
        <f>IF($A43&gt;=Παραδοχές!$I$4,INDEX(Παραδοχές!$C$36:$I$36,7),INDEX(Παραδοχές!$C$36:$I$36,MATCH($A43,Παραδοχές!$C$4:$I$4,1))+($A43-INDEX(Παραδοχές!$C$4:$I$4,MATCH($A43,Παραδοχές!$C$4:$I$4,1)))*(INDEX(Παραδοχές!$C$36:$I$36,MATCH($A43,Παραδοχές!$C$4:$I$4,1)+1)-INDEX(Παραδοχές!$C$36:$I$36,MATCH($A43,Παραδοχές!$C$4:$I$4,1)))/(INDEX(Παραδοχές!$C$4:$I$4,MATCH($A43,Παραδοχές!$C$4:$I$4,1)+1)-INDEX(Παραδοχές!$C$4:$I$4,MATCH($A43,Παραδοχές!$C$4:$I$4,1))))</f>
        <v>-0.16</v>
      </c>
      <c r="AA43" s="5">
        <f>IF($A43&gt;=Παραδοχές!$I$4,INDEX(Παραδοχές!$C$37:$I$37,7),INDEX(Παραδοχές!$C$37:$I$37,MATCH($A43,Παραδοχές!$C$4:$I$4,1))+($A43-INDEX(Παραδοχές!$C$4:$I$4,MATCH($A43,Παραδοχές!$C$4:$I$4,1)))*(INDEX(Παραδοχές!$C$37:$I$37,MATCH($A43,Παραδοχές!$C$4:$I$4,1)+1)-INDEX(Παραδοχές!$C$37:$I$37,MATCH($A43,Παραδοχές!$C$4:$I$4,1)))/(INDEX(Παραδοχές!$C$4:$I$4,MATCH($A43,Παραδοχές!$C$4:$I$4,1)+1)-INDEX(Παραδοχές!$C$4:$I$4,MATCH($A43,Παραδοχές!$C$4:$I$4,1))))</f>
        <v>-0.67</v>
      </c>
      <c r="AB43" s="5">
        <f>IF($A43&gt;=Παραδοχές!$I$4,INDEX(Παραδοχές!$C$38:$I$38,7),INDEX(Παραδοχές!$C$38:$I$38,MATCH($A43,Παραδοχές!$C$4:$I$4,1))+($A43-INDEX(Παραδοχές!$C$4:$I$4,MATCH($A43,Παραδοχές!$C$4:$I$4,1)))*(INDEX(Παραδοχές!$C$38:$I$38,MATCH($A43,Παραδοχές!$C$4:$I$4,1)+1)-INDEX(Παραδοχές!$C$38:$I$38,MATCH($A43,Παραδοχές!$C$4:$I$4,1)))/(INDEX(Παραδοχές!$C$4:$I$4,MATCH($A43,Παραδοχές!$C$4:$I$4,1)+1)-INDEX(Παραδοχές!$C$4:$I$4,MATCH($A43,Παραδοχές!$C$4:$I$4,1))))</f>
        <v>-0.2</v>
      </c>
      <c r="AC43" s="5">
        <f>IF($A43&gt;=Παραδοχές!$I$4,INDEX(Παραδοχές!$C$39:$I$39,7),INDEX(Παραδοχές!$C$39:$I$39,MATCH($A43,Παραδοχές!$C$4:$I$4,1))+($A43-INDEX(Παραδοχές!$C$4:$I$4,MATCH($A43,Παραδοχές!$C$4:$I$4,1)))*(INDEX(Παραδοχές!$C$39:$I$39,MATCH($A43,Παραδοχές!$C$4:$I$4,1)+1)-INDEX(Παραδοχές!$C$39:$I$39,MATCH($A43,Παραδοχές!$C$4:$I$4,1)))/(INDEX(Παραδοχές!$C$4:$I$4,MATCH($A43,Παραδοχές!$C$4:$I$4,1)+1)-INDEX(Παραδοχές!$C$4:$I$4,MATCH($A43,Παραδοχές!$C$4:$I$4,1))))</f>
        <v>-0.15</v>
      </c>
      <c r="AD43" s="5">
        <f>IF($A43&gt;=Παραδοχές!$I$4,INDEX(Παραδοχές!$C$40:$I$40,7),INDEX(Παραδοχές!$C$40:$I$40,MATCH($A43,Παραδοχές!$C$4:$I$4,1))+($A43-INDEX(Παραδοχές!$C$4:$I$4,MATCH($A43,Παραδοχές!$C$4:$I$4,1)))*(INDEX(Παραδοχές!$C$40:$I$40,MATCH($A43,Παραδοχές!$C$4:$I$4,1)+1)-INDEX(Παραδοχές!$C$40:$I$40,MATCH($A43,Παραδοχές!$C$4:$I$4,1)))/(INDEX(Παραδοχές!$C$4:$I$4,MATCH($A43,Παραδοχές!$C$4:$I$4,1)+1)-INDEX(Παραδοχές!$C$4:$I$4,MATCH($A43,Παραδοχές!$C$4:$I$4,1))))</f>
        <v>-0.12</v>
      </c>
      <c r="AE43" s="5">
        <f>IF($A43&gt;=Παραδοχές!$I$4,INDEX(Παραδοχές!$C$41:$I$41,7),INDEX(Παραδοχές!$C$41:$I$41,MATCH($A43,Παραδοχές!$C$4:$I$4,1))+($A43-INDEX(Παραδοχές!$C$4:$I$4,MATCH($A43,Παραδοχές!$C$4:$I$4,1)))*(INDEX(Παραδοχές!$C$41:$I$41,MATCH($A43,Παραδοχές!$C$4:$I$4,1)+1)-INDEX(Παραδοχές!$C$41:$I$41,MATCH($A43,Παραδοχές!$C$4:$I$4,1)))/(INDEX(Παραδοχές!$C$4:$I$4,MATCH($A43,Παραδοχές!$C$4:$I$4,1)+1)-INDEX(Παραδοχές!$C$4:$I$4,MATCH($A43,Παραδοχές!$C$4:$I$4,1))))</f>
        <v>2.29</v>
      </c>
      <c r="AF43" s="5">
        <f>IF($A43&gt;=Παραδοχές!$I$4,INDEX(Παραδοχές!$C$42:$I$42,7),INDEX(Παραδοχές!$C$42:$I$42,MATCH($A43,Παραδοχές!$C$4:$I$4,1))+($A43-INDEX(Παραδοχές!$C$4:$I$4,MATCH($A43,Παραδοχές!$C$4:$I$4,1)))*(INDEX(Παραδοχές!$C$42:$I$42,MATCH($A43,Παραδοχές!$C$4:$I$4,1)+1)-INDEX(Παραδοχές!$C$42:$I$42,MATCH($A43,Παραδοχές!$C$4:$I$4,1)))/(INDEX(Παραδοχές!$C$4:$I$4,MATCH($A43,Παραδοχές!$C$4:$I$4,1)+1)-INDEX(Παραδοχές!$C$4:$I$4,MATCH($A43,Παραδοχές!$C$4:$I$4,1))))</f>
        <v>-1</v>
      </c>
    </row>
    <row r="44" spans="1:32" ht="15" customHeight="1" x14ac:dyDescent="0.25">
      <c r="A44" s="4">
        <v>2068</v>
      </c>
      <c r="B44" s="5">
        <f>IF($A44&gt;=Παραδοχές!$I$4,INDEX(Παραδοχές!$C$5:$I$5,7),INDEX(Παραδοχές!$C$5:$I$5,MATCH($A44,Παραδοχές!$C$4:$I$4,1))+($A44-INDEX(Παραδοχές!$C$4:$I$4,MATCH($A44,Παραδοχές!$C$4:$I$4,1)))*(INDEX(Παραδοχές!$C$5:$I$5,MATCH($A44,Παραδοχές!$C$4:$I$4,1)+1)-INDEX(Παραδοχές!$C$5:$I$5,MATCH($A44,Παραδοχές!$C$4:$I$4,1)))/(INDEX(Παραδοχές!$C$4:$I$4,MATCH($A44,Παραδοχές!$C$4:$I$4,1)+1)-INDEX(Παραδοχές!$C$4:$I$4,MATCH($A44,Παραδοχές!$C$4:$I$4,1))))</f>
        <v>1.18</v>
      </c>
      <c r="C44" s="5">
        <f>IF($A44&gt;=Παραδοχές!$I$4,INDEX(Παραδοχές!$C$6:$I$6,7),INDEX(Παραδοχές!$C$6:$I$6,MATCH($A44,Παραδοχές!$C$4:$I$4,1))+($A44-INDEX(Παραδοχές!$C$4:$I$4,MATCH($A44,Παραδοχές!$C$4:$I$4,1)))*(INDEX(Παραδοχές!$C$6:$I$6,MATCH($A44,Παραδοχές!$C$4:$I$4,1)+1)-INDEX(Παραδοχές!$C$6:$I$6,MATCH($A44,Παραδοχές!$C$4:$I$4,1)))/(INDEX(Παραδοχές!$C$4:$I$4,MATCH($A44,Παραδοχές!$C$4:$I$4,1)+1)-INDEX(Παραδοχές!$C$4:$I$4,MATCH($A44,Παραδοχές!$C$4:$I$4,1))))</f>
        <v>2</v>
      </c>
      <c r="D44" s="6">
        <f t="shared" si="5"/>
        <v>910.23491364139795</v>
      </c>
      <c r="E44" s="5">
        <f>CHOOSE(Παραδοχές!$C$15,IF($A44&gt;=Παραδοχές!$I$4,INDEX(Παραδοχές!$C$11:$I$11,7),INDEX(Παραδοχές!$C$11:$I$11,MATCH($A44,Παραδοχές!$C$4:$I$4,1))+($A44-INDEX(Παραδοχές!$C$4:$I$4,MATCH($A44,Παραδοχές!$C$4:$I$4,1)))*(INDEX(Παραδοχές!$C$11:$I$11,MATCH($A44,Παραδοχές!$C$4:$I$4,1)+1)-INDEX(Παραδοχές!$C$11:$I$11,MATCH($A44,Παραδοχές!$C$4:$I$4,1)))/(INDEX(Παραδοχές!$C$4:$I$4,MATCH($A44,Παραδοχές!$C$4:$I$4,1)+1)-INDEX(Παραδοχές!$C$4:$I$4,MATCH($A44,Παραδοχές!$C$4:$I$4,1)))),IF($A44&gt;=Παραδοχές!$I$4,INDEX(Παραδοχές!$C$12:$I$12,7),INDEX(Παραδοχές!$C$12:$I$12,MATCH($A44,Παραδοχές!$C$4:$I$4,1))+($A44-INDEX(Παραδοχές!$C$4:$I$4,MATCH($A44,Παραδοχές!$C$4:$I$4,1)))*(INDEX(Παραδοχές!$C$12:$I$12,MATCH($A44,Παραδοχές!$C$4:$I$4,1)+1)-INDEX(Παραδοχές!$C$12:$I$12,MATCH($A44,Παραδοχές!$C$4:$I$4,1)))/(INDEX(Παραδοχές!$C$4:$I$4,MATCH($A44,Παραδοχές!$C$4:$I$4,1)+1)-INDEX(Παραδοχές!$C$4:$I$4,MATCH($A44,Παραδοχές!$C$4:$I$4,1)))))</f>
        <v>11.54</v>
      </c>
      <c r="F44" s="5">
        <f>SUM(O44:S44)+Παραδοχές!$K$34*(X44+IF($A44&gt;=2027,Παραδοχές!$J$34,0))+Παραδοχές!$K$35*(Y44+IF($A44&gt;=2027,Παραδοχές!$J$35,0))+Παραδοχές!$K$36*(Z44+IF($A44&gt;=2027,Παραδοχές!$J$36,0))+Παραδοχές!$K$37*(AA44+IF($A44&gt;=2027,Παραδοχές!$J$37,0))+Παραδοχές!$K$38*(AB44+IF($A44&gt;=2027,Παραδοχές!$J$38,0))+Παραδοχές!$K$39*(AC44+IF($A44&gt;=2027,Παραδοχές!$J$39,0))+Παραδοχές!$K$40*(AD44+IF($A44&gt;=2027,Παραδοχές!$J$40,0))+Παραδοχές!$K$41*(AE44+IF($A44&gt;=2027,Παραδοχές!$J$41,0))+Παραδοχές!$K$42*(AF44+IF($A44&gt;=2027,Παραδοχές!$J$42,0))</f>
        <v>0</v>
      </c>
      <c r="G44" s="5">
        <f t="shared" si="0"/>
        <v>11.54</v>
      </c>
      <c r="H44" s="5">
        <f>CHOOSE(Παραδοχές!$C$15,IF($A44&gt;=Παραδοχές!$I$4,INDEX(Παραδοχές!$C$13:$I$13,7),INDEX(Παραδοχές!$C$13:$I$13,MATCH($A44,Παραδοχές!$C$4:$I$4,1))+($A44-INDEX(Παραδοχές!$C$4:$I$4,MATCH($A44,Παραδοχές!$C$4:$I$4,1)))*(INDEX(Παραδοχές!$C$13:$I$13,MATCH($A44,Παραδοχές!$C$4:$I$4,1)+1)-INDEX(Παραδοχές!$C$13:$I$13,MATCH($A44,Παραδοχές!$C$4:$I$4,1)))/(INDEX(Παραδοχές!$C$4:$I$4,MATCH($A44,Παραδοχές!$C$4:$I$4,1)+1)-INDEX(Παραδοχές!$C$4:$I$4,MATCH($A44,Παραδοχές!$C$4:$I$4,1)))),IF($A44&gt;=Παραδοχές!$I$4,INDEX(Παραδοχές!$C$14:$I$14,7),INDEX(Παραδοχές!$C$14:$I$14,MATCH($A44,Παραδοχές!$C$4:$I$4,1))+($A44-INDEX(Παραδοχές!$C$4:$I$4,MATCH($A44,Παραδοχές!$C$4:$I$4,1)))*(INDEX(Παραδοχές!$C$14:$I$14,MATCH($A44,Παραδοχές!$C$4:$I$4,1)+1)-INDEX(Παραδοχές!$C$14:$I$14,MATCH($A44,Παραδοχές!$C$4:$I$4,1)))/(INDEX(Παραδοχές!$C$4:$I$4,MATCH($A44,Παραδοχές!$C$4:$I$4,1)+1)-INDEX(Παραδοχές!$C$4:$I$4,MATCH($A44,Παραδοχές!$C$4:$I$4,1)))))</f>
        <v>6.21</v>
      </c>
      <c r="I44" s="5">
        <f t="shared" si="1"/>
        <v>5.33</v>
      </c>
      <c r="J44" s="10">
        <f t="shared" si="2"/>
        <v>48.515520897086503</v>
      </c>
      <c r="K44" s="10">
        <f t="shared" si="3"/>
        <v>105.041109034217</v>
      </c>
      <c r="L44" s="10">
        <f t="shared" si="4"/>
        <v>56.525588137130804</v>
      </c>
      <c r="M44" s="10">
        <f>J44/POWER(1+Παραδοχές!$C$8,A44-2026)</f>
        <v>11.4389459345359</v>
      </c>
      <c r="N44" s="6">
        <f>SUM($M$2:M44)</f>
        <v>578.51368308133499</v>
      </c>
      <c r="O44" s="5">
        <f>Παραδοχές!$K$18*(IF($A44&gt;=Παραδοχές!$I$4,INDEX(Παραδοχές!$C$18:$I$18,7),INDEX(Παραδοχές!$C$18:$I$18,MATCH($A44,Παραδοχές!$C$4:$I$4,1))+($A44-INDEX(Παραδοχές!$C$4:$I$4,MATCH($A44,Παραδοχές!$C$4:$I$4,1)))*(INDEX(Παραδοχές!$C$18:$I$18,MATCH($A44,Παραδοχές!$C$4:$I$4,1)+1)-INDEX(Παραδοχές!$C$18:$I$18,MATCH($A44,Παραδοχές!$C$4:$I$4,1)))/(INDEX(Παραδοχές!$C$4:$I$4,MATCH($A44,Παραδοχές!$C$4:$I$4,1)+1)-INDEX(Παραδοχές!$C$4:$I$4,MATCH($A44,Παραδοχές!$C$4:$I$4,1)))))</f>
        <v>0</v>
      </c>
      <c r="P44" s="5">
        <f>Παραδοχές!$K$19*(IF($A44&gt;=Παραδοχές!$I$4,INDEX(Παραδοχές!$C$19:$I$19,7),INDEX(Παραδοχές!$C$19:$I$19,MATCH($A44,Παραδοχές!$C$4:$I$4,1))+($A44-INDEX(Παραδοχές!$C$4:$I$4,MATCH($A44,Παραδοχές!$C$4:$I$4,1)))*(INDEX(Παραδοχές!$C$19:$I$19,MATCH($A44,Παραδοχές!$C$4:$I$4,1)+1)-INDEX(Παραδοχές!$C$19:$I$19,MATCH($A44,Παραδοχές!$C$4:$I$4,1)))/(INDEX(Παραδοχές!$C$4:$I$4,MATCH($A44,Παραδοχές!$C$4:$I$4,1)+1)-INDEX(Παραδοχές!$C$4:$I$4,MATCH($A44,Παραδοχές!$C$4:$I$4,1)))))</f>
        <v>0</v>
      </c>
      <c r="Q44" s="5">
        <f>Παραδοχές!$K$20*(IF($A44&gt;=Παραδοχές!$I$4,INDEX(Παραδοχές!$C$20:$I$20,7),INDEX(Παραδοχές!$C$20:$I$20,MATCH($A44,Παραδοχές!$C$4:$I$4,1))+($A44-INDEX(Παραδοχές!$C$4:$I$4,MATCH($A44,Παραδοχές!$C$4:$I$4,1)))*(INDEX(Παραδοχές!$C$20:$I$20,MATCH($A44,Παραδοχές!$C$4:$I$4,1)+1)-INDEX(Παραδοχές!$C$20:$I$20,MATCH($A44,Παραδοχές!$C$4:$I$4,1)))/(INDEX(Παραδοχές!$C$4:$I$4,MATCH($A44,Παραδοχές!$C$4:$I$4,1)+1)-INDEX(Παραδοχές!$C$4:$I$4,MATCH($A44,Παραδοχές!$C$4:$I$4,1)))))</f>
        <v>0</v>
      </c>
      <c r="R44" s="5">
        <f>Παραδοχές!$K$21*(IF($A44&gt;=Παραδοχές!$I$4,INDEX(Παραδοχές!$C$21:$I$21,7),INDEX(Παραδοχές!$C$21:$I$21,MATCH($A44,Παραδοχές!$C$4:$I$4,1))+($A44-INDEX(Παραδοχές!$C$4:$I$4,MATCH($A44,Παραδοχές!$C$4:$I$4,1)))*(INDEX(Παραδοχές!$C$21:$I$21,MATCH($A44,Παραδοχές!$C$4:$I$4,1)+1)-INDEX(Παραδοχές!$C$21:$I$21,MATCH($A44,Παραδοχές!$C$4:$I$4,1)))/(INDEX(Παραδοχές!$C$4:$I$4,MATCH($A44,Παραδοχές!$C$4:$I$4,1)+1)-INDEX(Παραδοχές!$C$4:$I$4,MATCH($A44,Παραδοχές!$C$4:$I$4,1)))))</f>
        <v>0</v>
      </c>
      <c r="S44" s="5">
        <f>Παραδοχές!$K$22*(IF($A44&gt;=Παραδοχές!$I$4,INDEX(Παραδοχές!$C$22:$I$22,7),INDEX(Παραδοχές!$C$22:$I$22,MATCH($A44,Παραδοχές!$C$4:$I$4,1))+($A44-INDEX(Παραδοχές!$C$4:$I$4,MATCH($A44,Παραδοχές!$C$4:$I$4,1)))*(INDEX(Παραδοχές!$C$22:$I$22,MATCH($A44,Παραδοχές!$C$4:$I$4,1)+1)-INDEX(Παραδοχές!$C$22:$I$22,MATCH($A44,Παραδοχές!$C$4:$I$4,1)))/(INDEX(Παραδοχές!$C$4:$I$4,MATCH($A44,Παραδοχές!$C$4:$I$4,1)+1)-INDEX(Παραδοχές!$C$4:$I$4,MATCH($A44,Παραδοχές!$C$4:$I$4,1)))))</f>
        <v>0</v>
      </c>
      <c r="T44" s="6">
        <f>IF($A44&gt;=Παραδοχές!$I$4,INDEX(Παραδοχές!$C$26:$I$26,7),INDEX(Παραδοχές!$C$26:$I$26,MATCH($A44,Παραδοχές!$C$4:$I$4,1))+($A44-INDEX(Παραδοχές!$C$4:$I$4,MATCH($A44,Παραδοχές!$C$4:$I$4,1)))*(INDEX(Παραδοχές!$C$26:$I$26,MATCH($A44,Παραδοχές!$C$4:$I$4,1)+1)-INDEX(Παραδοχές!$C$26:$I$26,MATCH($A44,Παραδοχές!$C$4:$I$4,1)))/(INDEX(Παραδοχές!$C$4:$I$4,MATCH($A44,Παραδοχές!$C$4:$I$4,1)+1)-INDEX(Παραδοχές!$C$4:$I$4,MATCH($A44,Παραδοχές!$C$4:$I$4,1))))</f>
        <v>2557.1999999999998</v>
      </c>
      <c r="U44" s="6">
        <f>IF($A44&gt;=Παραδοχές!$I$4,INDEX(Παραδοχές!$C$27:$I$27,7),INDEX(Παραδοχές!$C$27:$I$27,MATCH($A44,Παραδοχές!$C$4:$I$4,1))+($A44-INDEX(Παραδοχές!$C$4:$I$4,MATCH($A44,Παραδοχές!$C$4:$I$4,1)))*(INDEX(Παραδοχές!$C$27:$I$27,MATCH($A44,Παραδοχές!$C$4:$I$4,1)+1)-INDEX(Παραδοχές!$C$27:$I$27,MATCH($A44,Παραδοχές!$C$4:$I$4,1)))/(INDEX(Παραδοχές!$C$4:$I$4,MATCH($A44,Παραδοχές!$C$4:$I$4,1)+1)-INDEX(Παραδοχές!$C$4:$I$4,MATCH($A44,Παραδοχές!$C$4:$I$4,1))))</f>
        <v>3763.6</v>
      </c>
      <c r="V44" s="12">
        <f>IF($A44&gt;=Παραδοχές!$I$4,INDEX(Παραδοχές!$C$28:$I$28,7),INDEX(Παραδοχές!$C$28:$I$28,MATCH($A44,Παραδοχές!$C$4:$I$4,1))+($A44-INDEX(Παραδοχές!$C$4:$I$4,MATCH($A44,Παραδοχές!$C$4:$I$4,1)))*(INDEX(Παραδοχές!$C$28:$I$28,MATCH($A44,Παραδοχές!$C$4:$I$4,1)+1)-INDEX(Παραδοχές!$C$28:$I$28,MATCH($A44,Παραδοχές!$C$4:$I$4,1)))/(INDEX(Παραδοχές!$C$4:$I$4,MATCH($A44,Παραδοχές!$C$4:$I$4,1)+1)-INDEX(Παραδοχές!$C$4:$I$4,MATCH($A44,Παραδοχές!$C$4:$I$4,1))))</f>
        <v>67.22</v>
      </c>
      <c r="W44" s="13">
        <f>1/POWER(1+Παραδοχές!$C$8,A44-2026)</f>
        <v>0.23577910167759999</v>
      </c>
      <c r="X44" s="5">
        <f>IF($A44&gt;=Παραδοχές!$I$4,INDEX(Παραδοχές!$C$34:$I$34,7),INDEX(Παραδοχές!$C$34:$I$34,MATCH($A44,Παραδοχές!$C$4:$I$4,1))+($A44-INDEX(Παραδοχές!$C$4:$I$4,MATCH($A44,Παραδοχές!$C$4:$I$4,1)))*(INDEX(Παραδοχές!$C$34:$I$34,MATCH($A44,Παραδοχές!$C$4:$I$4,1)+1)-INDEX(Παραδοχές!$C$34:$I$34,MATCH($A44,Παραδοχές!$C$4:$I$4,1)))/(INDEX(Παραδοχές!$C$4:$I$4,MATCH($A44,Παραδοχές!$C$4:$I$4,1)+1)-INDEX(Παραδοχές!$C$4:$I$4,MATCH($A44,Παραδοχές!$C$4:$I$4,1))))</f>
        <v>-0.98</v>
      </c>
      <c r="Y44" s="5">
        <f>IF($A44&gt;=Παραδοχές!$I$4,INDEX(Παραδοχές!$C$35:$I$35,7),INDEX(Παραδοχές!$C$35:$I$35,MATCH($A44,Παραδοχές!$C$4:$I$4,1))+($A44-INDEX(Παραδοχές!$C$4:$I$4,MATCH($A44,Παραδοχές!$C$4:$I$4,1)))*(INDEX(Παραδοχές!$C$35:$I$35,MATCH($A44,Παραδοχές!$C$4:$I$4,1)+1)-INDEX(Παραδοχές!$C$35:$I$35,MATCH($A44,Παραδοχές!$C$4:$I$4,1)))/(INDEX(Παραδοχές!$C$4:$I$4,MATCH($A44,Παραδοχές!$C$4:$I$4,1)+1)-INDEX(Παραδοχές!$C$4:$I$4,MATCH($A44,Παραδοχές!$C$4:$I$4,1))))</f>
        <v>-0.45</v>
      </c>
      <c r="Z44" s="5">
        <f>IF($A44&gt;=Παραδοχές!$I$4,INDEX(Παραδοχές!$C$36:$I$36,7),INDEX(Παραδοχές!$C$36:$I$36,MATCH($A44,Παραδοχές!$C$4:$I$4,1))+($A44-INDEX(Παραδοχές!$C$4:$I$4,MATCH($A44,Παραδοχές!$C$4:$I$4,1)))*(INDEX(Παραδοχές!$C$36:$I$36,MATCH($A44,Παραδοχές!$C$4:$I$4,1)+1)-INDEX(Παραδοχές!$C$36:$I$36,MATCH($A44,Παραδοχές!$C$4:$I$4,1)))/(INDEX(Παραδοχές!$C$4:$I$4,MATCH($A44,Παραδοχές!$C$4:$I$4,1)+1)-INDEX(Παραδοχές!$C$4:$I$4,MATCH($A44,Παραδοχές!$C$4:$I$4,1))))</f>
        <v>-0.14000000000000001</v>
      </c>
      <c r="AA44" s="5">
        <f>IF($A44&gt;=Παραδοχές!$I$4,INDEX(Παραδοχές!$C$37:$I$37,7),INDEX(Παραδοχές!$C$37:$I$37,MATCH($A44,Παραδοχές!$C$4:$I$4,1))+($A44-INDEX(Παραδοχές!$C$4:$I$4,MATCH($A44,Παραδοχές!$C$4:$I$4,1)))*(INDEX(Παραδοχές!$C$37:$I$37,MATCH($A44,Παραδοχές!$C$4:$I$4,1)+1)-INDEX(Παραδοχές!$C$37:$I$37,MATCH($A44,Παραδοχές!$C$4:$I$4,1)))/(INDEX(Παραδοχές!$C$4:$I$4,MATCH($A44,Παραδοχές!$C$4:$I$4,1)+1)-INDEX(Παραδοχές!$C$4:$I$4,MATCH($A44,Παραδοχές!$C$4:$I$4,1))))</f>
        <v>-0.68</v>
      </c>
      <c r="AB44" s="5">
        <f>IF($A44&gt;=Παραδοχές!$I$4,INDEX(Παραδοχές!$C$38:$I$38,7),INDEX(Παραδοχές!$C$38:$I$38,MATCH($A44,Παραδοχές!$C$4:$I$4,1))+($A44-INDEX(Παραδοχές!$C$4:$I$4,MATCH($A44,Παραδοχές!$C$4:$I$4,1)))*(INDEX(Παραδοχές!$C$38:$I$38,MATCH($A44,Παραδοχές!$C$4:$I$4,1)+1)-INDEX(Παραδοχές!$C$38:$I$38,MATCH($A44,Παραδοχές!$C$4:$I$4,1)))/(INDEX(Παραδοχές!$C$4:$I$4,MATCH($A44,Παραδοχές!$C$4:$I$4,1)+1)-INDEX(Παραδοχές!$C$4:$I$4,MATCH($A44,Παραδοχές!$C$4:$I$4,1))))</f>
        <v>-0.2</v>
      </c>
      <c r="AC44" s="5">
        <f>IF($A44&gt;=Παραδοχές!$I$4,INDEX(Παραδοχές!$C$39:$I$39,7),INDEX(Παραδοχές!$C$39:$I$39,MATCH($A44,Παραδοχές!$C$4:$I$4,1))+($A44-INDEX(Παραδοχές!$C$4:$I$4,MATCH($A44,Παραδοχές!$C$4:$I$4,1)))*(INDEX(Παραδοχές!$C$39:$I$39,MATCH($A44,Παραδοχές!$C$4:$I$4,1)+1)-INDEX(Παραδοχές!$C$39:$I$39,MATCH($A44,Παραδοχές!$C$4:$I$4,1)))/(INDEX(Παραδοχές!$C$4:$I$4,MATCH($A44,Παραδοχές!$C$4:$I$4,1)+1)-INDEX(Παραδοχές!$C$4:$I$4,MATCH($A44,Παραδοχές!$C$4:$I$4,1))))</f>
        <v>-0.15</v>
      </c>
      <c r="AD44" s="5">
        <f>IF($A44&gt;=Παραδοχές!$I$4,INDEX(Παραδοχές!$C$40:$I$40,7),INDEX(Παραδοχές!$C$40:$I$40,MATCH($A44,Παραδοχές!$C$4:$I$4,1))+($A44-INDEX(Παραδοχές!$C$4:$I$4,MATCH($A44,Παραδοχές!$C$4:$I$4,1)))*(INDEX(Παραδοχές!$C$40:$I$40,MATCH($A44,Παραδοχές!$C$4:$I$4,1)+1)-INDEX(Παραδοχές!$C$40:$I$40,MATCH($A44,Παραδοχές!$C$4:$I$4,1)))/(INDEX(Παραδοχές!$C$4:$I$4,MATCH($A44,Παραδοχές!$C$4:$I$4,1)+1)-INDEX(Παραδοχές!$C$4:$I$4,MATCH($A44,Παραδοχές!$C$4:$I$4,1))))</f>
        <v>-0.12</v>
      </c>
      <c r="AE44" s="5">
        <f>IF($A44&gt;=Παραδοχές!$I$4,INDEX(Παραδοχές!$C$41:$I$41,7),INDEX(Παραδοχές!$C$41:$I$41,MATCH($A44,Παραδοχές!$C$4:$I$4,1))+($A44-INDEX(Παραδοχές!$C$4:$I$4,MATCH($A44,Παραδοχές!$C$4:$I$4,1)))*(INDEX(Παραδοχές!$C$41:$I$41,MATCH($A44,Παραδοχές!$C$4:$I$4,1)+1)-INDEX(Παραδοχές!$C$41:$I$41,MATCH($A44,Παραδοχές!$C$4:$I$4,1)))/(INDEX(Παραδοχές!$C$4:$I$4,MATCH($A44,Παραδοχές!$C$4:$I$4,1)+1)-INDEX(Παραδοχές!$C$4:$I$4,MATCH($A44,Παραδοχές!$C$4:$I$4,1))))</f>
        <v>2.2599999999999998</v>
      </c>
      <c r="AF44" s="5">
        <f>IF($A44&gt;=Παραδοχές!$I$4,INDEX(Παραδοχές!$C$42:$I$42,7),INDEX(Παραδοχές!$C$42:$I$42,MATCH($A44,Παραδοχές!$C$4:$I$4,1))+($A44-INDEX(Παραδοχές!$C$4:$I$4,MATCH($A44,Παραδοχές!$C$4:$I$4,1)))*(INDEX(Παραδοχές!$C$42:$I$42,MATCH($A44,Παραδοχές!$C$4:$I$4,1)+1)-INDEX(Παραδοχές!$C$42:$I$42,MATCH($A44,Παραδοχές!$C$4:$I$4,1)))/(INDEX(Παραδοχές!$C$4:$I$4,MATCH($A44,Παραδοχές!$C$4:$I$4,1)+1)-INDEX(Παραδοχές!$C$4:$I$4,MATCH($A44,Παραδοχές!$C$4:$I$4,1))))</f>
        <v>-1</v>
      </c>
    </row>
    <row r="45" spans="1:32" ht="15" customHeight="1" x14ac:dyDescent="0.25">
      <c r="A45" s="4">
        <v>2069</v>
      </c>
      <c r="B45" s="5">
        <f>IF($A45&gt;=Παραδοχές!$I$4,INDEX(Παραδοχές!$C$5:$I$5,7),INDEX(Παραδοχές!$C$5:$I$5,MATCH($A45,Παραδοχές!$C$4:$I$4,1))+($A45-INDEX(Παραδοχές!$C$4:$I$4,MATCH($A45,Παραδοχές!$C$4:$I$4,1)))*(INDEX(Παραδοχές!$C$5:$I$5,MATCH($A45,Παραδοχές!$C$4:$I$4,1)+1)-INDEX(Παραδοχές!$C$5:$I$5,MATCH($A45,Παραδοχές!$C$4:$I$4,1)))/(INDEX(Παραδοχές!$C$4:$I$4,MATCH($A45,Παραδοχές!$C$4:$I$4,1)+1)-INDEX(Παραδοχές!$C$4:$I$4,MATCH($A45,Παραδοχές!$C$4:$I$4,1))))</f>
        <v>1.19</v>
      </c>
      <c r="C45" s="5">
        <f>IF($A45&gt;=Παραδοχές!$I$4,INDEX(Παραδοχές!$C$6:$I$6,7),INDEX(Παραδοχές!$C$6:$I$6,MATCH($A45,Παραδοχές!$C$4:$I$4,1))+($A45-INDEX(Παραδοχές!$C$4:$I$4,MATCH($A45,Παραδοχές!$C$4:$I$4,1)))*(INDEX(Παραδοχές!$C$6:$I$6,MATCH($A45,Παραδοχές!$C$4:$I$4,1)+1)-INDEX(Παραδοχές!$C$6:$I$6,MATCH($A45,Παραδοχές!$C$4:$I$4,1)))/(INDEX(Παραδοχές!$C$4:$I$4,MATCH($A45,Παραδοχές!$C$4:$I$4,1)+1)-INDEX(Παραδοχές!$C$4:$I$4,MATCH($A45,Παραδοχές!$C$4:$I$4,1))))</f>
        <v>2</v>
      </c>
      <c r="D45" s="6">
        <f t="shared" si="5"/>
        <v>939.27140738655896</v>
      </c>
      <c r="E45" s="5">
        <f>CHOOSE(Παραδοχές!$C$15,IF($A45&gt;=Παραδοχές!$I$4,INDEX(Παραδοχές!$C$11:$I$11,7),INDEX(Παραδοχές!$C$11:$I$11,MATCH($A45,Παραδοχές!$C$4:$I$4,1))+($A45-INDEX(Παραδοχές!$C$4:$I$4,MATCH($A45,Παραδοχές!$C$4:$I$4,1)))*(INDEX(Παραδοχές!$C$11:$I$11,MATCH($A45,Παραδοχές!$C$4:$I$4,1)+1)-INDEX(Παραδοχές!$C$11:$I$11,MATCH($A45,Παραδοχές!$C$4:$I$4,1)))/(INDEX(Παραδοχές!$C$4:$I$4,MATCH($A45,Παραδοχές!$C$4:$I$4,1)+1)-INDEX(Παραδοχές!$C$4:$I$4,MATCH($A45,Παραδοχές!$C$4:$I$4,1)))),IF($A45&gt;=Παραδοχές!$I$4,INDEX(Παραδοχές!$C$12:$I$12,7),INDEX(Παραδοχές!$C$12:$I$12,MATCH($A45,Παραδοχές!$C$4:$I$4,1))+($A45-INDEX(Παραδοχές!$C$4:$I$4,MATCH($A45,Παραδοχές!$C$4:$I$4,1)))*(INDEX(Παραδοχές!$C$12:$I$12,MATCH($A45,Παραδοχές!$C$4:$I$4,1)+1)-INDEX(Παραδοχές!$C$12:$I$12,MATCH($A45,Παραδοχές!$C$4:$I$4,1)))/(INDEX(Παραδοχές!$C$4:$I$4,MATCH($A45,Παραδοχές!$C$4:$I$4,1)+1)-INDEX(Παραδοχές!$C$4:$I$4,MATCH($A45,Παραδοχές!$C$4:$I$4,1)))))</f>
        <v>11.47</v>
      </c>
      <c r="F45" s="5">
        <f>SUM(O45:S45)+Παραδοχές!$K$34*(X45+IF($A45&gt;=2027,Παραδοχές!$J$34,0))+Παραδοχές!$K$35*(Y45+IF($A45&gt;=2027,Παραδοχές!$J$35,0))+Παραδοχές!$K$36*(Z45+IF($A45&gt;=2027,Παραδοχές!$J$36,0))+Παραδοχές!$K$37*(AA45+IF($A45&gt;=2027,Παραδοχές!$J$37,0))+Παραδοχές!$K$38*(AB45+IF($A45&gt;=2027,Παραδοχές!$J$38,0))+Παραδοχές!$K$39*(AC45+IF($A45&gt;=2027,Παραδοχές!$J$39,0))+Παραδοχές!$K$40*(AD45+IF($A45&gt;=2027,Παραδοχές!$J$40,0))+Παραδοχές!$K$41*(AE45+IF($A45&gt;=2027,Παραδοχές!$J$41,0))+Παραδοχές!$K$42*(AF45+IF($A45&gt;=2027,Παραδοχές!$J$42,0))</f>
        <v>0</v>
      </c>
      <c r="G45" s="5">
        <f t="shared" si="0"/>
        <v>11.47</v>
      </c>
      <c r="H45" s="5">
        <f>CHOOSE(Παραδοχές!$C$15,IF($A45&gt;=Παραδοχές!$I$4,INDEX(Παραδοχές!$C$13:$I$13,7),INDEX(Παραδοχές!$C$13:$I$13,MATCH($A45,Παραδοχές!$C$4:$I$4,1))+($A45-INDEX(Παραδοχές!$C$4:$I$4,MATCH($A45,Παραδοχές!$C$4:$I$4,1)))*(INDEX(Παραδοχές!$C$13:$I$13,MATCH($A45,Παραδοχές!$C$4:$I$4,1)+1)-INDEX(Παραδοχές!$C$13:$I$13,MATCH($A45,Παραδοχές!$C$4:$I$4,1)))/(INDEX(Παραδοχές!$C$4:$I$4,MATCH($A45,Παραδοχές!$C$4:$I$4,1)+1)-INDEX(Παραδοχές!$C$4:$I$4,MATCH($A45,Παραδοχές!$C$4:$I$4,1)))),IF($A45&gt;=Παραδοχές!$I$4,INDEX(Παραδοχές!$C$14:$I$14,7),INDEX(Παραδοχές!$C$14:$I$14,MATCH($A45,Παραδοχές!$C$4:$I$4,1))+($A45-INDEX(Παραδοχές!$C$4:$I$4,MATCH($A45,Παραδοχές!$C$4:$I$4,1)))*(INDEX(Παραδοχές!$C$14:$I$14,MATCH($A45,Παραδοχές!$C$4:$I$4,1)+1)-INDEX(Παραδοχές!$C$14:$I$14,MATCH($A45,Παραδοχές!$C$4:$I$4,1)))/(INDEX(Παραδοχές!$C$4:$I$4,MATCH($A45,Παραδοχές!$C$4:$I$4,1)+1)-INDEX(Παραδοχές!$C$4:$I$4,MATCH($A45,Παραδοχές!$C$4:$I$4,1)))))</f>
        <v>6.18</v>
      </c>
      <c r="I45" s="5">
        <f t="shared" si="1"/>
        <v>5.29</v>
      </c>
      <c r="J45" s="10">
        <f t="shared" si="2"/>
        <v>49.687457450749001</v>
      </c>
      <c r="K45" s="10">
        <f t="shared" si="3"/>
        <v>107.734430427238</v>
      </c>
      <c r="L45" s="10">
        <f t="shared" si="4"/>
        <v>58.0469729764894</v>
      </c>
      <c r="M45" s="10">
        <f>J45/POWER(1+Παραδοχές!$C$8,A45-2026)</f>
        <v>11.3190957317696</v>
      </c>
      <c r="N45" s="6">
        <f>SUM($M$2:M45)</f>
        <v>589.83277881310505</v>
      </c>
      <c r="O45" s="5">
        <f>Παραδοχές!$K$18*(IF($A45&gt;=Παραδοχές!$I$4,INDEX(Παραδοχές!$C$18:$I$18,7),INDEX(Παραδοχές!$C$18:$I$18,MATCH($A45,Παραδοχές!$C$4:$I$4,1))+($A45-INDEX(Παραδοχές!$C$4:$I$4,MATCH($A45,Παραδοχές!$C$4:$I$4,1)))*(INDEX(Παραδοχές!$C$18:$I$18,MATCH($A45,Παραδοχές!$C$4:$I$4,1)+1)-INDEX(Παραδοχές!$C$18:$I$18,MATCH($A45,Παραδοχές!$C$4:$I$4,1)))/(INDEX(Παραδοχές!$C$4:$I$4,MATCH($A45,Παραδοχές!$C$4:$I$4,1)+1)-INDEX(Παραδοχές!$C$4:$I$4,MATCH($A45,Παραδοχές!$C$4:$I$4,1)))))</f>
        <v>0</v>
      </c>
      <c r="P45" s="5">
        <f>Παραδοχές!$K$19*(IF($A45&gt;=Παραδοχές!$I$4,INDEX(Παραδοχές!$C$19:$I$19,7),INDEX(Παραδοχές!$C$19:$I$19,MATCH($A45,Παραδοχές!$C$4:$I$4,1))+($A45-INDEX(Παραδοχές!$C$4:$I$4,MATCH($A45,Παραδοχές!$C$4:$I$4,1)))*(INDEX(Παραδοχές!$C$19:$I$19,MATCH($A45,Παραδοχές!$C$4:$I$4,1)+1)-INDEX(Παραδοχές!$C$19:$I$19,MATCH($A45,Παραδοχές!$C$4:$I$4,1)))/(INDEX(Παραδοχές!$C$4:$I$4,MATCH($A45,Παραδοχές!$C$4:$I$4,1)+1)-INDEX(Παραδοχές!$C$4:$I$4,MATCH($A45,Παραδοχές!$C$4:$I$4,1)))))</f>
        <v>0</v>
      </c>
      <c r="Q45" s="5">
        <f>Παραδοχές!$K$20*(IF($A45&gt;=Παραδοχές!$I$4,INDEX(Παραδοχές!$C$20:$I$20,7),INDEX(Παραδοχές!$C$20:$I$20,MATCH($A45,Παραδοχές!$C$4:$I$4,1))+($A45-INDEX(Παραδοχές!$C$4:$I$4,MATCH($A45,Παραδοχές!$C$4:$I$4,1)))*(INDEX(Παραδοχές!$C$20:$I$20,MATCH($A45,Παραδοχές!$C$4:$I$4,1)+1)-INDEX(Παραδοχές!$C$20:$I$20,MATCH($A45,Παραδοχές!$C$4:$I$4,1)))/(INDEX(Παραδοχές!$C$4:$I$4,MATCH($A45,Παραδοχές!$C$4:$I$4,1)+1)-INDEX(Παραδοχές!$C$4:$I$4,MATCH($A45,Παραδοχές!$C$4:$I$4,1)))))</f>
        <v>0</v>
      </c>
      <c r="R45" s="5">
        <f>Παραδοχές!$K$21*(IF($A45&gt;=Παραδοχές!$I$4,INDEX(Παραδοχές!$C$21:$I$21,7),INDEX(Παραδοχές!$C$21:$I$21,MATCH($A45,Παραδοχές!$C$4:$I$4,1))+($A45-INDEX(Παραδοχές!$C$4:$I$4,MATCH($A45,Παραδοχές!$C$4:$I$4,1)))*(INDEX(Παραδοχές!$C$21:$I$21,MATCH($A45,Παραδοχές!$C$4:$I$4,1)+1)-INDEX(Παραδοχές!$C$21:$I$21,MATCH($A45,Παραδοχές!$C$4:$I$4,1)))/(INDEX(Παραδοχές!$C$4:$I$4,MATCH($A45,Παραδοχές!$C$4:$I$4,1)+1)-INDEX(Παραδοχές!$C$4:$I$4,MATCH($A45,Παραδοχές!$C$4:$I$4,1)))))</f>
        <v>0</v>
      </c>
      <c r="S45" s="5">
        <f>Παραδοχές!$K$22*(IF($A45&gt;=Παραδοχές!$I$4,INDEX(Παραδοχές!$C$22:$I$22,7),INDEX(Παραδοχές!$C$22:$I$22,MATCH($A45,Παραδοχές!$C$4:$I$4,1))+($A45-INDEX(Παραδοχές!$C$4:$I$4,MATCH($A45,Παραδοχές!$C$4:$I$4,1)))*(INDEX(Παραδοχές!$C$22:$I$22,MATCH($A45,Παραδοχές!$C$4:$I$4,1)+1)-INDEX(Παραδοχές!$C$22:$I$22,MATCH($A45,Παραδοχές!$C$4:$I$4,1)))/(INDEX(Παραδοχές!$C$4:$I$4,MATCH($A45,Παραδοχές!$C$4:$I$4,1)+1)-INDEX(Παραδοχές!$C$4:$I$4,MATCH($A45,Παραδοχές!$C$4:$I$4,1)))))</f>
        <v>0</v>
      </c>
      <c r="T45" s="6">
        <f>IF($A45&gt;=Παραδοχές!$I$4,INDEX(Παραδοχές!$C$26:$I$26,7),INDEX(Παραδοχές!$C$26:$I$26,MATCH($A45,Παραδοχές!$C$4:$I$4,1))+($A45-INDEX(Παραδοχές!$C$4:$I$4,MATCH($A45,Παραδοχές!$C$4:$I$4,1)))*(INDEX(Παραδοχές!$C$26:$I$26,MATCH($A45,Παραδοχές!$C$4:$I$4,1)+1)-INDEX(Παραδοχές!$C$26:$I$26,MATCH($A45,Παραδοχές!$C$4:$I$4,1)))/(INDEX(Παραδοχές!$C$4:$I$4,MATCH($A45,Παραδοχές!$C$4:$I$4,1)+1)-INDEX(Παραδοχές!$C$4:$I$4,MATCH($A45,Παραδοχές!$C$4:$I$4,1))))</f>
        <v>2534.1</v>
      </c>
      <c r="U45" s="6">
        <f>IF($A45&gt;=Παραδοχές!$I$4,INDEX(Παραδοχές!$C$27:$I$27,7),INDEX(Παραδοχές!$C$27:$I$27,MATCH($A45,Παραδοχές!$C$4:$I$4,1))+($A45-INDEX(Παραδοχές!$C$4:$I$4,MATCH($A45,Παραδοχές!$C$4:$I$4,1)))*(INDEX(Παραδοχές!$C$27:$I$27,MATCH($A45,Παραδοχές!$C$4:$I$4,1)+1)-INDEX(Παραδοχές!$C$27:$I$27,MATCH($A45,Παραδοχές!$C$4:$I$4,1)))/(INDEX(Παραδοχές!$C$4:$I$4,MATCH($A45,Παραδοχές!$C$4:$I$4,1)+1)-INDEX(Παραδοχές!$C$4:$I$4,MATCH($A45,Παραδοχές!$C$4:$I$4,1))))</f>
        <v>3756.3</v>
      </c>
      <c r="V45" s="12">
        <f>IF($A45&gt;=Παραδοχές!$I$4,INDEX(Παραδοχές!$C$28:$I$28,7),INDEX(Παραδοχές!$C$28:$I$28,MATCH($A45,Παραδοχές!$C$4:$I$4,1))+($A45-INDEX(Παραδοχές!$C$4:$I$4,MATCH($A45,Παραδοχές!$C$4:$I$4,1)))*(INDEX(Παραδοχές!$C$28:$I$28,MATCH($A45,Παραδοχές!$C$4:$I$4,1)+1)-INDEX(Παραδοχές!$C$28:$I$28,MATCH($A45,Παραδοχές!$C$4:$I$4,1)))/(INDEX(Παραδοχές!$C$4:$I$4,MATCH($A45,Παραδοχές!$C$4:$I$4,1)+1)-INDEX(Παραδοχές!$C$4:$I$4,MATCH($A45,Παραδοχές!$C$4:$I$4,1))))</f>
        <v>66.61</v>
      </c>
      <c r="W45" s="13">
        <f>1/POWER(1+Παραδοχές!$C$8,A45-2026)</f>
        <v>0.22780589534067699</v>
      </c>
      <c r="X45" s="5">
        <f>IF($A45&gt;=Παραδοχές!$I$4,INDEX(Παραδοχές!$C$34:$I$34,7),INDEX(Παραδοχές!$C$34:$I$34,MATCH($A45,Παραδοχές!$C$4:$I$4,1))+($A45-INDEX(Παραδοχές!$C$4:$I$4,MATCH($A45,Παραδοχές!$C$4:$I$4,1)))*(INDEX(Παραδοχές!$C$34:$I$34,MATCH($A45,Παραδοχές!$C$4:$I$4,1)+1)-INDEX(Παραδοχές!$C$34:$I$34,MATCH($A45,Παραδοχές!$C$4:$I$4,1)))/(INDEX(Παραδοχές!$C$4:$I$4,MATCH($A45,Παραδοχές!$C$4:$I$4,1)+1)-INDEX(Παραδοχές!$C$4:$I$4,MATCH($A45,Παραδοχές!$C$4:$I$4,1))))</f>
        <v>-0.99</v>
      </c>
      <c r="Y45" s="5">
        <f>IF($A45&gt;=Παραδοχές!$I$4,INDEX(Παραδοχές!$C$35:$I$35,7),INDEX(Παραδοχές!$C$35:$I$35,MATCH($A45,Παραδοχές!$C$4:$I$4,1))+($A45-INDEX(Παραδοχές!$C$4:$I$4,MATCH($A45,Παραδοχές!$C$4:$I$4,1)))*(INDEX(Παραδοχές!$C$35:$I$35,MATCH($A45,Παραδοχές!$C$4:$I$4,1)+1)-INDEX(Παραδοχές!$C$35:$I$35,MATCH($A45,Παραδοχές!$C$4:$I$4,1)))/(INDEX(Παραδοχές!$C$4:$I$4,MATCH($A45,Παραδοχές!$C$4:$I$4,1)+1)-INDEX(Παραδοχές!$C$4:$I$4,MATCH($A45,Παραδοχές!$C$4:$I$4,1))))</f>
        <v>-0.45</v>
      </c>
      <c r="Z45" s="5">
        <f>IF($A45&gt;=Παραδοχές!$I$4,INDEX(Παραδοχές!$C$36:$I$36,7),INDEX(Παραδοχές!$C$36:$I$36,MATCH($A45,Παραδοχές!$C$4:$I$4,1))+($A45-INDEX(Παραδοχές!$C$4:$I$4,MATCH($A45,Παραδοχές!$C$4:$I$4,1)))*(INDEX(Παραδοχές!$C$36:$I$36,MATCH($A45,Παραδοχές!$C$4:$I$4,1)+1)-INDEX(Παραδοχές!$C$36:$I$36,MATCH($A45,Παραδοχές!$C$4:$I$4,1)))/(INDEX(Παραδοχές!$C$4:$I$4,MATCH($A45,Παραδοχές!$C$4:$I$4,1)+1)-INDEX(Παραδοχές!$C$4:$I$4,MATCH($A45,Παραδοχές!$C$4:$I$4,1))))</f>
        <v>-0.12</v>
      </c>
      <c r="AA45" s="5">
        <f>IF($A45&gt;=Παραδοχές!$I$4,INDEX(Παραδοχές!$C$37:$I$37,7),INDEX(Παραδοχές!$C$37:$I$37,MATCH($A45,Παραδοχές!$C$4:$I$4,1))+($A45-INDEX(Παραδοχές!$C$4:$I$4,MATCH($A45,Παραδοχές!$C$4:$I$4,1)))*(INDEX(Παραδοχές!$C$37:$I$37,MATCH($A45,Παραδοχές!$C$4:$I$4,1)+1)-INDEX(Παραδοχές!$C$37:$I$37,MATCH($A45,Παραδοχές!$C$4:$I$4,1)))/(INDEX(Παραδοχές!$C$4:$I$4,MATCH($A45,Παραδοχές!$C$4:$I$4,1)+1)-INDEX(Παραδοχές!$C$4:$I$4,MATCH($A45,Παραδοχές!$C$4:$I$4,1))))</f>
        <v>-0.69</v>
      </c>
      <c r="AB45" s="5">
        <f>IF($A45&gt;=Παραδοχές!$I$4,INDEX(Παραδοχές!$C$38:$I$38,7),INDEX(Παραδοχές!$C$38:$I$38,MATCH($A45,Παραδοχές!$C$4:$I$4,1))+($A45-INDEX(Παραδοχές!$C$4:$I$4,MATCH($A45,Παραδοχές!$C$4:$I$4,1)))*(INDEX(Παραδοχές!$C$38:$I$38,MATCH($A45,Παραδοχές!$C$4:$I$4,1)+1)-INDEX(Παραδοχές!$C$38:$I$38,MATCH($A45,Παραδοχές!$C$4:$I$4,1)))/(INDEX(Παραδοχές!$C$4:$I$4,MATCH($A45,Παραδοχές!$C$4:$I$4,1)+1)-INDEX(Παραδοχές!$C$4:$I$4,MATCH($A45,Παραδοχές!$C$4:$I$4,1))))</f>
        <v>-0.2</v>
      </c>
      <c r="AC45" s="5">
        <f>IF($A45&gt;=Παραδοχές!$I$4,INDEX(Παραδοχές!$C$39:$I$39,7),INDEX(Παραδοχές!$C$39:$I$39,MATCH($A45,Παραδοχές!$C$4:$I$4,1))+($A45-INDEX(Παραδοχές!$C$4:$I$4,MATCH($A45,Παραδοχές!$C$4:$I$4,1)))*(INDEX(Παραδοχές!$C$39:$I$39,MATCH($A45,Παραδοχές!$C$4:$I$4,1)+1)-INDEX(Παραδοχές!$C$39:$I$39,MATCH($A45,Παραδοχές!$C$4:$I$4,1)))/(INDEX(Παραδοχές!$C$4:$I$4,MATCH($A45,Παραδοχές!$C$4:$I$4,1)+1)-INDEX(Παραδοχές!$C$4:$I$4,MATCH($A45,Παραδοχές!$C$4:$I$4,1))))</f>
        <v>-0.15</v>
      </c>
      <c r="AD45" s="5">
        <f>IF($A45&gt;=Παραδοχές!$I$4,INDEX(Παραδοχές!$C$40:$I$40,7),INDEX(Παραδοχές!$C$40:$I$40,MATCH($A45,Παραδοχές!$C$4:$I$4,1))+($A45-INDEX(Παραδοχές!$C$4:$I$4,MATCH($A45,Παραδοχές!$C$4:$I$4,1)))*(INDEX(Παραδοχές!$C$40:$I$40,MATCH($A45,Παραδοχές!$C$4:$I$4,1)+1)-INDEX(Παραδοχές!$C$40:$I$40,MATCH($A45,Παραδοχές!$C$4:$I$4,1)))/(INDEX(Παραδοχές!$C$4:$I$4,MATCH($A45,Παραδοχές!$C$4:$I$4,1)+1)-INDEX(Παραδοχές!$C$4:$I$4,MATCH($A45,Παραδοχές!$C$4:$I$4,1))))</f>
        <v>-0.12</v>
      </c>
      <c r="AE45" s="5">
        <f>IF($A45&gt;=Παραδοχές!$I$4,INDEX(Παραδοχές!$C$41:$I$41,7),INDEX(Παραδοχές!$C$41:$I$41,MATCH($A45,Παραδοχές!$C$4:$I$4,1))+($A45-INDEX(Παραδοχές!$C$4:$I$4,MATCH($A45,Παραδοχές!$C$4:$I$4,1)))*(INDEX(Παραδοχές!$C$41:$I$41,MATCH($A45,Παραδοχές!$C$4:$I$4,1)+1)-INDEX(Παραδοχές!$C$41:$I$41,MATCH($A45,Παραδοχές!$C$4:$I$4,1)))/(INDEX(Παραδοχές!$C$4:$I$4,MATCH($A45,Παραδοχές!$C$4:$I$4,1)+1)-INDEX(Παραδοχές!$C$4:$I$4,MATCH($A45,Παραδοχές!$C$4:$I$4,1))))</f>
        <v>2.23</v>
      </c>
      <c r="AF45" s="5">
        <f>IF($A45&gt;=Παραδοχές!$I$4,INDEX(Παραδοχές!$C$42:$I$42,7),INDEX(Παραδοχές!$C$42:$I$42,MATCH($A45,Παραδοχές!$C$4:$I$4,1))+($A45-INDEX(Παραδοχές!$C$4:$I$4,MATCH($A45,Παραδοχές!$C$4:$I$4,1)))*(INDEX(Παραδοχές!$C$42:$I$42,MATCH($A45,Παραδοχές!$C$4:$I$4,1)+1)-INDEX(Παραδοχές!$C$42:$I$42,MATCH($A45,Παραδοχές!$C$4:$I$4,1)))/(INDEX(Παραδοχές!$C$4:$I$4,MATCH($A45,Παραδοχές!$C$4:$I$4,1)+1)-INDEX(Παραδοχές!$C$4:$I$4,MATCH($A45,Παραδοχές!$C$4:$I$4,1))))</f>
        <v>-1</v>
      </c>
    </row>
    <row r="46" spans="1:32" ht="15" customHeight="1" x14ac:dyDescent="0.25">
      <c r="A46" s="7">
        <v>2070</v>
      </c>
      <c r="B46" s="8">
        <f>IF($A46&gt;=Παραδοχές!$I$4,INDEX(Παραδοχές!$C$5:$I$5,7),INDEX(Παραδοχές!$C$5:$I$5,MATCH($A46,Παραδοχές!$C$4:$I$4,1))+($A46-INDEX(Παραδοχές!$C$4:$I$4,MATCH($A46,Παραδοχές!$C$4:$I$4,1)))*(INDEX(Παραδοχές!$C$5:$I$5,MATCH($A46,Παραδοχές!$C$4:$I$4,1)+1)-INDEX(Παραδοχές!$C$5:$I$5,MATCH($A46,Παραδοχές!$C$4:$I$4,1)))/(INDEX(Παραδοχές!$C$4:$I$4,MATCH($A46,Παραδοχές!$C$4:$I$4,1)+1)-INDEX(Παραδοχές!$C$4:$I$4,MATCH($A46,Παραδοχές!$C$4:$I$4,1))))</f>
        <v>1.2</v>
      </c>
      <c r="C46" s="8">
        <f>IF($A46&gt;=Παραδοχές!$I$4,INDEX(Παραδοχές!$C$6:$I$6,7),INDEX(Παραδοχές!$C$6:$I$6,MATCH($A46,Παραδοχές!$C$4:$I$4,1))+($A46-INDEX(Παραδοχές!$C$4:$I$4,MATCH($A46,Παραδοχές!$C$4:$I$4,1)))*(INDEX(Παραδοχές!$C$6:$I$6,MATCH($A46,Παραδοχές!$C$4:$I$4,1)+1)-INDEX(Παραδοχές!$C$6:$I$6,MATCH($A46,Παραδοχές!$C$4:$I$4,1)))/(INDEX(Παραδοχές!$C$4:$I$4,MATCH($A46,Παραδοχές!$C$4:$I$4,1)+1)-INDEX(Παραδοχές!$C$4:$I$4,MATCH($A46,Παραδοχές!$C$4:$I$4,1))))</f>
        <v>2</v>
      </c>
      <c r="D46" s="9">
        <f t="shared" si="5"/>
        <v>969.32809242292899</v>
      </c>
      <c r="E46" s="8">
        <f>CHOOSE(Παραδοχές!$C$15,IF($A46&gt;=Παραδοχές!$I$4,INDEX(Παραδοχές!$C$11:$I$11,7),INDEX(Παραδοχές!$C$11:$I$11,MATCH($A46,Παραδοχές!$C$4:$I$4,1))+($A46-INDEX(Παραδοχές!$C$4:$I$4,MATCH($A46,Παραδοχές!$C$4:$I$4,1)))*(INDEX(Παραδοχές!$C$11:$I$11,MATCH($A46,Παραδοχές!$C$4:$I$4,1)+1)-INDEX(Παραδοχές!$C$11:$I$11,MATCH($A46,Παραδοχές!$C$4:$I$4,1)))/(INDEX(Παραδοχές!$C$4:$I$4,MATCH($A46,Παραδοχές!$C$4:$I$4,1)+1)-INDEX(Παραδοχές!$C$4:$I$4,MATCH($A46,Παραδοχές!$C$4:$I$4,1)))),IF($A46&gt;=Παραδοχές!$I$4,INDEX(Παραδοχές!$C$12:$I$12,7),INDEX(Παραδοχές!$C$12:$I$12,MATCH($A46,Παραδοχές!$C$4:$I$4,1))+($A46-INDEX(Παραδοχές!$C$4:$I$4,MATCH($A46,Παραδοχές!$C$4:$I$4,1)))*(INDEX(Παραδοχές!$C$12:$I$12,MATCH($A46,Παραδοχές!$C$4:$I$4,1)+1)-INDEX(Παραδοχές!$C$12:$I$12,MATCH($A46,Παραδοχές!$C$4:$I$4,1)))/(INDEX(Παραδοχές!$C$4:$I$4,MATCH($A46,Παραδοχές!$C$4:$I$4,1)+1)-INDEX(Παραδοχές!$C$4:$I$4,MATCH($A46,Παραδοχές!$C$4:$I$4,1)))))</f>
        <v>11.4</v>
      </c>
      <c r="F46" s="8">
        <f>SUM(O46:S46)+Παραδοχές!$K$34*(X46+IF($A46&gt;=2027,Παραδοχές!$J$34,0))+Παραδοχές!$K$35*(Y46+IF($A46&gt;=2027,Παραδοχές!$J$35,0))+Παραδοχές!$K$36*(Z46+IF($A46&gt;=2027,Παραδοχές!$J$36,0))+Παραδοχές!$K$37*(AA46+IF($A46&gt;=2027,Παραδοχές!$J$37,0))+Παραδοχές!$K$38*(AB46+IF($A46&gt;=2027,Παραδοχές!$J$38,0))+Παραδοχές!$K$39*(AC46+IF($A46&gt;=2027,Παραδοχές!$J$39,0))+Παραδοχές!$K$40*(AD46+IF($A46&gt;=2027,Παραδοχές!$J$40,0))+Παραδοχές!$K$41*(AE46+IF($A46&gt;=2027,Παραδοχές!$J$41,0))+Παραδοχές!$K$42*(AF46+IF($A46&gt;=2027,Παραδοχές!$J$42,0))</f>
        <v>0</v>
      </c>
      <c r="G46" s="8">
        <f t="shared" si="0"/>
        <v>11.4</v>
      </c>
      <c r="H46" s="8">
        <f>CHOOSE(Παραδοχές!$C$15,IF($A46&gt;=Παραδοχές!$I$4,INDEX(Παραδοχές!$C$13:$I$13,7),INDEX(Παραδοχές!$C$13:$I$13,MATCH($A46,Παραδοχές!$C$4:$I$4,1))+($A46-INDEX(Παραδοχές!$C$4:$I$4,MATCH($A46,Παραδοχές!$C$4:$I$4,1)))*(INDEX(Παραδοχές!$C$13:$I$13,MATCH($A46,Παραδοχές!$C$4:$I$4,1)+1)-INDEX(Παραδοχές!$C$13:$I$13,MATCH($A46,Παραδοχές!$C$4:$I$4,1)))/(INDEX(Παραδοχές!$C$4:$I$4,MATCH($A46,Παραδοχές!$C$4:$I$4,1)+1)-INDEX(Παραδοχές!$C$4:$I$4,MATCH($A46,Παραδοχές!$C$4:$I$4,1)))),IF($A46&gt;=Παραδοχές!$I$4,INDEX(Παραδοχές!$C$14:$I$14,7),INDEX(Παραδοχές!$C$14:$I$14,MATCH($A46,Παραδοχές!$C$4:$I$4,1))+($A46-INDEX(Παραδοχές!$C$4:$I$4,MATCH($A46,Παραδοχές!$C$4:$I$4,1)))*(INDEX(Παραδοχές!$C$14:$I$14,MATCH($A46,Παραδοχές!$C$4:$I$4,1)+1)-INDEX(Παραδοχές!$C$14:$I$14,MATCH($A46,Παραδοχές!$C$4:$I$4,1)))/(INDEX(Παραδοχές!$C$4:$I$4,MATCH($A46,Παραδοχές!$C$4:$I$4,1)+1)-INDEX(Παραδοχές!$C$4:$I$4,MATCH($A46,Παραδοχές!$C$4:$I$4,1)))))</f>
        <v>6.15</v>
      </c>
      <c r="I46" s="8">
        <f t="shared" si="1"/>
        <v>5.25</v>
      </c>
      <c r="J46" s="11">
        <f t="shared" si="2"/>
        <v>50.889724852203798</v>
      </c>
      <c r="K46" s="11">
        <f t="shared" si="3"/>
        <v>110.503402536214</v>
      </c>
      <c r="L46" s="11">
        <f t="shared" si="4"/>
        <v>59.613677684010099</v>
      </c>
      <c r="M46" s="11">
        <f>J46/POWER(1+Παραδοχές!$C$8,A46-2026)</f>
        <v>11.2009462160357</v>
      </c>
      <c r="N46" s="9">
        <f>SUM($M$2:M46)</f>
        <v>601.03372502914101</v>
      </c>
      <c r="O46" s="8">
        <f>Παραδοχές!$K$18*(IF($A46&gt;=Παραδοχές!$I$4,INDEX(Παραδοχές!$C$18:$I$18,7),INDEX(Παραδοχές!$C$18:$I$18,MATCH($A46,Παραδοχές!$C$4:$I$4,1))+($A46-INDEX(Παραδοχές!$C$4:$I$4,MATCH($A46,Παραδοχές!$C$4:$I$4,1)))*(INDEX(Παραδοχές!$C$18:$I$18,MATCH($A46,Παραδοχές!$C$4:$I$4,1)+1)-INDEX(Παραδοχές!$C$18:$I$18,MATCH($A46,Παραδοχές!$C$4:$I$4,1)))/(INDEX(Παραδοχές!$C$4:$I$4,MATCH($A46,Παραδοχές!$C$4:$I$4,1)+1)-INDEX(Παραδοχές!$C$4:$I$4,MATCH($A46,Παραδοχές!$C$4:$I$4,1)))))</f>
        <v>0</v>
      </c>
      <c r="P46" s="8">
        <f>Παραδοχές!$K$19*(IF($A46&gt;=Παραδοχές!$I$4,INDEX(Παραδοχές!$C$19:$I$19,7),INDEX(Παραδοχές!$C$19:$I$19,MATCH($A46,Παραδοχές!$C$4:$I$4,1))+($A46-INDEX(Παραδοχές!$C$4:$I$4,MATCH($A46,Παραδοχές!$C$4:$I$4,1)))*(INDEX(Παραδοχές!$C$19:$I$19,MATCH($A46,Παραδοχές!$C$4:$I$4,1)+1)-INDEX(Παραδοχές!$C$19:$I$19,MATCH($A46,Παραδοχές!$C$4:$I$4,1)))/(INDEX(Παραδοχές!$C$4:$I$4,MATCH($A46,Παραδοχές!$C$4:$I$4,1)+1)-INDEX(Παραδοχές!$C$4:$I$4,MATCH($A46,Παραδοχές!$C$4:$I$4,1)))))</f>
        <v>0</v>
      </c>
      <c r="Q46" s="8">
        <f>Παραδοχές!$K$20*(IF($A46&gt;=Παραδοχές!$I$4,INDEX(Παραδοχές!$C$20:$I$20,7),INDEX(Παραδοχές!$C$20:$I$20,MATCH($A46,Παραδοχές!$C$4:$I$4,1))+($A46-INDEX(Παραδοχές!$C$4:$I$4,MATCH($A46,Παραδοχές!$C$4:$I$4,1)))*(INDEX(Παραδοχές!$C$20:$I$20,MATCH($A46,Παραδοχές!$C$4:$I$4,1)+1)-INDEX(Παραδοχές!$C$20:$I$20,MATCH($A46,Παραδοχές!$C$4:$I$4,1)))/(INDEX(Παραδοχές!$C$4:$I$4,MATCH($A46,Παραδοχές!$C$4:$I$4,1)+1)-INDEX(Παραδοχές!$C$4:$I$4,MATCH($A46,Παραδοχές!$C$4:$I$4,1)))))</f>
        <v>0</v>
      </c>
      <c r="R46" s="8">
        <f>Παραδοχές!$K$21*(IF($A46&gt;=Παραδοχές!$I$4,INDEX(Παραδοχές!$C$21:$I$21,7),INDEX(Παραδοχές!$C$21:$I$21,MATCH($A46,Παραδοχές!$C$4:$I$4,1))+($A46-INDEX(Παραδοχές!$C$4:$I$4,MATCH($A46,Παραδοχές!$C$4:$I$4,1)))*(INDEX(Παραδοχές!$C$21:$I$21,MATCH($A46,Παραδοχές!$C$4:$I$4,1)+1)-INDEX(Παραδοχές!$C$21:$I$21,MATCH($A46,Παραδοχές!$C$4:$I$4,1)))/(INDEX(Παραδοχές!$C$4:$I$4,MATCH($A46,Παραδοχές!$C$4:$I$4,1)+1)-INDEX(Παραδοχές!$C$4:$I$4,MATCH($A46,Παραδοχές!$C$4:$I$4,1)))))</f>
        <v>0</v>
      </c>
      <c r="S46" s="8">
        <f>Παραδοχές!$K$22*(IF($A46&gt;=Παραδοχές!$I$4,INDEX(Παραδοχές!$C$22:$I$22,7),INDEX(Παραδοχές!$C$22:$I$22,MATCH($A46,Παραδοχές!$C$4:$I$4,1))+($A46-INDEX(Παραδοχές!$C$4:$I$4,MATCH($A46,Παραδοχές!$C$4:$I$4,1)))*(INDEX(Παραδοχές!$C$22:$I$22,MATCH($A46,Παραδοχές!$C$4:$I$4,1)+1)-INDEX(Παραδοχές!$C$22:$I$22,MATCH($A46,Παραδοχές!$C$4:$I$4,1)))/(INDEX(Παραδοχές!$C$4:$I$4,MATCH($A46,Παραδοχές!$C$4:$I$4,1)+1)-INDEX(Παραδοχές!$C$4:$I$4,MATCH($A46,Παραδοχές!$C$4:$I$4,1)))))</f>
        <v>0</v>
      </c>
      <c r="T46" s="9">
        <f>IF($A46&gt;=Παραδοχές!$I$4,INDEX(Παραδοχές!$C$26:$I$26,7),INDEX(Παραδοχές!$C$26:$I$26,MATCH($A46,Παραδοχές!$C$4:$I$4,1))+($A46-INDEX(Παραδοχές!$C$4:$I$4,MATCH($A46,Παραδοχές!$C$4:$I$4,1)))*(INDEX(Παραδοχές!$C$26:$I$26,MATCH($A46,Παραδοχές!$C$4:$I$4,1)+1)-INDEX(Παραδοχές!$C$26:$I$26,MATCH($A46,Παραδοχές!$C$4:$I$4,1)))/(INDEX(Παραδοχές!$C$4:$I$4,MATCH($A46,Παραδοχές!$C$4:$I$4,1)+1)-INDEX(Παραδοχές!$C$4:$I$4,MATCH($A46,Παραδοχές!$C$4:$I$4,1))))</f>
        <v>2511</v>
      </c>
      <c r="U46" s="9">
        <f>IF($A46&gt;=Παραδοχές!$I$4,INDEX(Παραδοχές!$C$27:$I$27,7),INDEX(Παραδοχές!$C$27:$I$27,MATCH($A46,Παραδοχές!$C$4:$I$4,1))+($A46-INDEX(Παραδοχές!$C$4:$I$4,MATCH($A46,Παραδοχές!$C$4:$I$4,1)))*(INDEX(Παραδοχές!$C$27:$I$27,MATCH($A46,Παραδοχές!$C$4:$I$4,1)+1)-INDEX(Παραδοχές!$C$27:$I$27,MATCH($A46,Παραδοχές!$C$4:$I$4,1)))/(INDEX(Παραδοχές!$C$4:$I$4,MATCH($A46,Παραδοχές!$C$4:$I$4,1)+1)-INDEX(Παραδοχές!$C$4:$I$4,MATCH($A46,Παραδοχές!$C$4:$I$4,1))))</f>
        <v>3749</v>
      </c>
      <c r="V46" s="14">
        <f>IF($A46&gt;=Παραδοχές!$I$4,INDEX(Παραδοχές!$C$28:$I$28,7),INDEX(Παραδοχές!$C$28:$I$28,MATCH($A46,Παραδοχές!$C$4:$I$4,1))+($A46-INDEX(Παραδοχές!$C$4:$I$4,MATCH($A46,Παραδοχές!$C$4:$I$4,1)))*(INDEX(Παραδοχές!$C$28:$I$28,MATCH($A46,Παραδοχές!$C$4:$I$4,1)+1)-INDEX(Παραδοχές!$C$28:$I$28,MATCH($A46,Παραδοχές!$C$4:$I$4,1)))/(INDEX(Παραδοχές!$C$4:$I$4,MATCH($A46,Παραδοχές!$C$4:$I$4,1)+1)-INDEX(Παραδοχές!$C$4:$I$4,MATCH($A46,Παραδοχές!$C$4:$I$4,1))))</f>
        <v>66</v>
      </c>
      <c r="W46" s="15">
        <f>1/POWER(1+Παραδοχές!$C$8,A46-2026)</f>
        <v>0.22010231433881799</v>
      </c>
      <c r="X46" s="8">
        <f>IF($A46&gt;=Παραδοχές!$I$4,INDEX(Παραδοχές!$C$34:$I$34,7),INDEX(Παραδοχές!$C$34:$I$34,MATCH($A46,Παραδοχές!$C$4:$I$4,1))+($A46-INDEX(Παραδοχές!$C$4:$I$4,MATCH($A46,Παραδοχές!$C$4:$I$4,1)))*(INDEX(Παραδοχές!$C$34:$I$34,MATCH($A46,Παραδοχές!$C$4:$I$4,1)+1)-INDEX(Παραδοχές!$C$34:$I$34,MATCH($A46,Παραδοχές!$C$4:$I$4,1)))/(INDEX(Παραδοχές!$C$4:$I$4,MATCH($A46,Παραδοχές!$C$4:$I$4,1)+1)-INDEX(Παραδοχές!$C$4:$I$4,MATCH($A46,Παραδοχές!$C$4:$I$4,1))))</f>
        <v>-1</v>
      </c>
      <c r="Y46" s="8">
        <f>IF($A46&gt;=Παραδοχές!$I$4,INDEX(Παραδοχές!$C$35:$I$35,7),INDEX(Παραδοχές!$C$35:$I$35,MATCH($A46,Παραδοχές!$C$4:$I$4,1))+($A46-INDEX(Παραδοχές!$C$4:$I$4,MATCH($A46,Παραδοχές!$C$4:$I$4,1)))*(INDEX(Παραδοχές!$C$35:$I$35,MATCH($A46,Παραδοχές!$C$4:$I$4,1)+1)-INDEX(Παραδοχές!$C$35:$I$35,MATCH($A46,Παραδοχές!$C$4:$I$4,1)))/(INDEX(Παραδοχές!$C$4:$I$4,MATCH($A46,Παραδοχές!$C$4:$I$4,1)+1)-INDEX(Παραδοχές!$C$4:$I$4,MATCH($A46,Παραδοχές!$C$4:$I$4,1))))</f>
        <v>-0.45</v>
      </c>
      <c r="Z46" s="8">
        <f>IF($A46&gt;=Παραδοχές!$I$4,INDEX(Παραδοχές!$C$36:$I$36,7),INDEX(Παραδοχές!$C$36:$I$36,MATCH($A46,Παραδοχές!$C$4:$I$4,1))+($A46-INDEX(Παραδοχές!$C$4:$I$4,MATCH($A46,Παραδοχές!$C$4:$I$4,1)))*(INDEX(Παραδοχές!$C$36:$I$36,MATCH($A46,Παραδοχές!$C$4:$I$4,1)+1)-INDEX(Παραδοχές!$C$36:$I$36,MATCH($A46,Παραδοχές!$C$4:$I$4,1)))/(INDEX(Παραδοχές!$C$4:$I$4,MATCH($A46,Παραδοχές!$C$4:$I$4,1)+1)-INDEX(Παραδοχές!$C$4:$I$4,MATCH($A46,Παραδοχές!$C$4:$I$4,1))))</f>
        <v>-0.1</v>
      </c>
      <c r="AA46" s="8">
        <f>IF($A46&gt;=Παραδοχές!$I$4,INDEX(Παραδοχές!$C$37:$I$37,7),INDEX(Παραδοχές!$C$37:$I$37,MATCH($A46,Παραδοχές!$C$4:$I$4,1))+($A46-INDEX(Παραδοχές!$C$4:$I$4,MATCH($A46,Παραδοχές!$C$4:$I$4,1)))*(INDEX(Παραδοχές!$C$37:$I$37,MATCH($A46,Παραδοχές!$C$4:$I$4,1)+1)-INDEX(Παραδοχές!$C$37:$I$37,MATCH($A46,Παραδοχές!$C$4:$I$4,1)))/(INDEX(Παραδοχές!$C$4:$I$4,MATCH($A46,Παραδοχές!$C$4:$I$4,1)+1)-INDEX(Παραδοχές!$C$4:$I$4,MATCH($A46,Παραδοχές!$C$4:$I$4,1))))</f>
        <v>-0.7</v>
      </c>
      <c r="AB46" s="8">
        <f>IF($A46&gt;=Παραδοχές!$I$4,INDEX(Παραδοχές!$C$38:$I$38,7),INDEX(Παραδοχές!$C$38:$I$38,MATCH($A46,Παραδοχές!$C$4:$I$4,1))+($A46-INDEX(Παραδοχές!$C$4:$I$4,MATCH($A46,Παραδοχές!$C$4:$I$4,1)))*(INDEX(Παραδοχές!$C$38:$I$38,MATCH($A46,Παραδοχές!$C$4:$I$4,1)+1)-INDEX(Παραδοχές!$C$38:$I$38,MATCH($A46,Παραδοχές!$C$4:$I$4,1)))/(INDEX(Παραδοχές!$C$4:$I$4,MATCH($A46,Παραδοχές!$C$4:$I$4,1)+1)-INDEX(Παραδοχές!$C$4:$I$4,MATCH($A46,Παραδοχές!$C$4:$I$4,1))))</f>
        <v>-0.2</v>
      </c>
      <c r="AC46" s="8">
        <f>IF($A46&gt;=Παραδοχές!$I$4,INDEX(Παραδοχές!$C$39:$I$39,7),INDEX(Παραδοχές!$C$39:$I$39,MATCH($A46,Παραδοχές!$C$4:$I$4,1))+($A46-INDEX(Παραδοχές!$C$4:$I$4,MATCH($A46,Παραδοχές!$C$4:$I$4,1)))*(INDEX(Παραδοχές!$C$39:$I$39,MATCH($A46,Παραδοχές!$C$4:$I$4,1)+1)-INDEX(Παραδοχές!$C$39:$I$39,MATCH($A46,Παραδοχές!$C$4:$I$4,1)))/(INDEX(Παραδοχές!$C$4:$I$4,MATCH($A46,Παραδοχές!$C$4:$I$4,1)+1)-INDEX(Παραδοχές!$C$4:$I$4,MATCH($A46,Παραδοχές!$C$4:$I$4,1))))</f>
        <v>-0.15</v>
      </c>
      <c r="AD46" s="8">
        <f>IF($A46&gt;=Παραδοχές!$I$4,INDEX(Παραδοχές!$C$40:$I$40,7),INDEX(Παραδοχές!$C$40:$I$40,MATCH($A46,Παραδοχές!$C$4:$I$4,1))+($A46-INDEX(Παραδοχές!$C$4:$I$4,MATCH($A46,Παραδοχές!$C$4:$I$4,1)))*(INDEX(Παραδοχές!$C$40:$I$40,MATCH($A46,Παραδοχές!$C$4:$I$4,1)+1)-INDEX(Παραδοχές!$C$40:$I$40,MATCH($A46,Παραδοχές!$C$4:$I$4,1)))/(INDEX(Παραδοχές!$C$4:$I$4,MATCH($A46,Παραδοχές!$C$4:$I$4,1)+1)-INDEX(Παραδοχές!$C$4:$I$4,MATCH($A46,Παραδοχές!$C$4:$I$4,1))))</f>
        <v>-0.12</v>
      </c>
      <c r="AE46" s="8">
        <f>IF($A46&gt;=Παραδοχές!$I$4,INDEX(Παραδοχές!$C$41:$I$41,7),INDEX(Παραδοχές!$C$41:$I$41,MATCH($A46,Παραδοχές!$C$4:$I$4,1))+($A46-INDEX(Παραδοχές!$C$4:$I$4,MATCH($A46,Παραδοχές!$C$4:$I$4,1)))*(INDEX(Παραδοχές!$C$41:$I$41,MATCH($A46,Παραδοχές!$C$4:$I$4,1)+1)-INDEX(Παραδοχές!$C$41:$I$41,MATCH($A46,Παραδοχές!$C$4:$I$4,1)))/(INDEX(Παραδοχές!$C$4:$I$4,MATCH($A46,Παραδοχές!$C$4:$I$4,1)+1)-INDEX(Παραδοχές!$C$4:$I$4,MATCH($A46,Παραδοχές!$C$4:$I$4,1))))</f>
        <v>2.2000000000000002</v>
      </c>
      <c r="AF46" s="8">
        <f>IF($A46&gt;=Παραδοχές!$I$4,INDEX(Παραδοχές!$C$42:$I$42,7),INDEX(Παραδοχές!$C$42:$I$42,MATCH($A46,Παραδοχές!$C$4:$I$4,1))+($A46-INDEX(Παραδοχές!$C$4:$I$4,MATCH($A46,Παραδοχές!$C$4:$I$4,1)))*(INDEX(Παραδοχές!$C$42:$I$42,MATCH($A46,Παραδοχές!$C$4:$I$4,1)+1)-INDEX(Παραδοχές!$C$42:$I$42,MATCH($A46,Παραδοχές!$C$4:$I$4,1)))/(INDEX(Παραδοχές!$C$4:$I$4,MATCH($A46,Παραδοχές!$C$4:$I$4,1)+1)-INDEX(Παραδοχές!$C$4:$I$4,MATCH($A46,Παραδοχές!$C$4:$I$4,1))))</f>
        <v>-1</v>
      </c>
    </row>
    <row r="47" spans="1:32" ht="15" customHeight="1" x14ac:dyDescent="0.25">
      <c r="A47" s="4">
        <v>2071</v>
      </c>
      <c r="B47" s="5">
        <f>IF($A47&gt;=Παραδοχές!$I$4,INDEX(Παραδοχές!$C$5:$I$5,7),INDEX(Παραδοχές!$C$5:$I$5,MATCH($A47,Παραδοχές!$C$4:$I$4,1))+($A47-INDEX(Παραδοχές!$C$4:$I$4,MATCH($A47,Παραδοχές!$C$4:$I$4,1)))*(INDEX(Παραδοχές!$C$5:$I$5,MATCH($A47,Παραδοχές!$C$4:$I$4,1)+1)-INDEX(Παραδοχές!$C$5:$I$5,MATCH($A47,Παραδοχές!$C$4:$I$4,1)))/(INDEX(Παραδοχές!$C$4:$I$4,MATCH($A47,Παραδοχές!$C$4:$I$4,1)+1)-INDEX(Παραδοχές!$C$4:$I$4,MATCH($A47,Παραδοχές!$C$4:$I$4,1))))</f>
        <v>1.2</v>
      </c>
      <c r="C47" s="5">
        <f>IF($A47&gt;=Παραδοχές!$I$4,INDEX(Παραδοχές!$C$6:$I$6,7),INDEX(Παραδοχές!$C$6:$I$6,MATCH($A47,Παραδοχές!$C$4:$I$4,1))+($A47-INDEX(Παραδοχές!$C$4:$I$4,MATCH($A47,Παραδοχές!$C$4:$I$4,1)))*(INDEX(Παραδοχές!$C$6:$I$6,MATCH($A47,Παραδοχές!$C$4:$I$4,1)+1)-INDEX(Παραδοχές!$C$6:$I$6,MATCH($A47,Παραδοχές!$C$4:$I$4,1)))/(INDEX(Παραδοχές!$C$4:$I$4,MATCH($A47,Παραδοχές!$C$4:$I$4,1)+1)-INDEX(Παραδοχές!$C$4:$I$4,MATCH($A47,Παραδοχές!$C$4:$I$4,1))))</f>
        <v>2</v>
      </c>
      <c r="D47" s="6">
        <f t="shared" si="5"/>
        <v>1000.34659138046</v>
      </c>
      <c r="E47" s="5">
        <f>CHOOSE(Παραδοχές!$C$15,IF($A47&gt;=Παραδοχές!$I$4,INDEX(Παραδοχές!$C$11:$I$11,7),INDEX(Παραδοχές!$C$11:$I$11,MATCH($A47,Παραδοχές!$C$4:$I$4,1))+($A47-INDEX(Παραδοχές!$C$4:$I$4,MATCH($A47,Παραδοχές!$C$4:$I$4,1)))*(INDEX(Παραδοχές!$C$11:$I$11,MATCH($A47,Παραδοχές!$C$4:$I$4,1)+1)-INDEX(Παραδοχές!$C$11:$I$11,MATCH($A47,Παραδοχές!$C$4:$I$4,1)))/(INDEX(Παραδοχές!$C$4:$I$4,MATCH($A47,Παραδοχές!$C$4:$I$4,1)+1)-INDEX(Παραδοχές!$C$4:$I$4,MATCH($A47,Παραδοχές!$C$4:$I$4,1)))),IF($A47&gt;=Παραδοχές!$I$4,INDEX(Παραδοχές!$C$12:$I$12,7),INDEX(Παραδοχές!$C$12:$I$12,MATCH($A47,Παραδοχές!$C$4:$I$4,1))+($A47-INDEX(Παραδοχές!$C$4:$I$4,MATCH($A47,Παραδοχές!$C$4:$I$4,1)))*(INDEX(Παραδοχές!$C$12:$I$12,MATCH($A47,Παραδοχές!$C$4:$I$4,1)+1)-INDEX(Παραδοχές!$C$12:$I$12,MATCH($A47,Παραδοχές!$C$4:$I$4,1)))/(INDEX(Παραδοχές!$C$4:$I$4,MATCH($A47,Παραδοχές!$C$4:$I$4,1)+1)-INDEX(Παραδοχές!$C$4:$I$4,MATCH($A47,Παραδοχές!$C$4:$I$4,1)))))</f>
        <v>11.4</v>
      </c>
      <c r="F47" s="5">
        <f>SUM(O47:S47)+Παραδοχές!$K$34*(X47+IF($A47&gt;=2027,Παραδοχές!$J$34,0))+Παραδοχές!$K$35*(Y47+IF($A47&gt;=2027,Παραδοχές!$J$35,0))+Παραδοχές!$K$36*(Z47+IF($A47&gt;=2027,Παραδοχές!$J$36,0))+Παραδοχές!$K$37*(AA47+IF($A47&gt;=2027,Παραδοχές!$J$37,0))+Παραδοχές!$K$38*(AB47+IF($A47&gt;=2027,Παραδοχές!$J$38,0))+Παραδοχές!$K$39*(AC47+IF($A47&gt;=2027,Παραδοχές!$J$39,0))+Παραδοχές!$K$40*(AD47+IF($A47&gt;=2027,Παραδοχές!$J$40,0))+Παραδοχές!$K$41*(AE47+IF($A47&gt;=2027,Παραδοχές!$J$41,0))+Παραδοχές!$K$42*(AF47+IF($A47&gt;=2027,Παραδοχές!$J$42,0))</f>
        <v>0</v>
      </c>
      <c r="G47" s="5">
        <f t="shared" si="0"/>
        <v>11.4</v>
      </c>
      <c r="H47" s="5">
        <f>CHOOSE(Παραδοχές!$C$15,IF($A47&gt;=Παραδοχές!$I$4,INDEX(Παραδοχές!$C$13:$I$13,7),INDEX(Παραδοχές!$C$13:$I$13,MATCH($A47,Παραδοχές!$C$4:$I$4,1))+($A47-INDEX(Παραδοχές!$C$4:$I$4,MATCH($A47,Παραδοχές!$C$4:$I$4,1)))*(INDEX(Παραδοχές!$C$13:$I$13,MATCH($A47,Παραδοχές!$C$4:$I$4,1)+1)-INDEX(Παραδοχές!$C$13:$I$13,MATCH($A47,Παραδοχές!$C$4:$I$4,1)))/(INDEX(Παραδοχές!$C$4:$I$4,MATCH($A47,Παραδοχές!$C$4:$I$4,1)+1)-INDEX(Παραδοχές!$C$4:$I$4,MATCH($A47,Παραδοχές!$C$4:$I$4,1)))),IF($A47&gt;=Παραδοχές!$I$4,INDEX(Παραδοχές!$C$14:$I$14,7),INDEX(Παραδοχές!$C$14:$I$14,MATCH($A47,Παραδοχές!$C$4:$I$4,1))+($A47-INDEX(Παραδοχές!$C$4:$I$4,MATCH($A47,Παραδοχές!$C$4:$I$4,1)))*(INDEX(Παραδοχές!$C$14:$I$14,MATCH($A47,Παραδοχές!$C$4:$I$4,1)+1)-INDEX(Παραδοχές!$C$14:$I$14,MATCH($A47,Παραδοχές!$C$4:$I$4,1)))/(INDEX(Παραδοχές!$C$4:$I$4,MATCH($A47,Παραδοχές!$C$4:$I$4,1)+1)-INDEX(Παραδοχές!$C$4:$I$4,MATCH($A47,Παραδοχές!$C$4:$I$4,1)))))</f>
        <v>6.15</v>
      </c>
      <c r="I47" s="5">
        <f t="shared" si="1"/>
        <v>5.25</v>
      </c>
      <c r="J47" s="10">
        <f t="shared" si="2"/>
        <v>52.518196047474298</v>
      </c>
      <c r="K47" s="10">
        <f t="shared" si="3"/>
        <v>114.03951141737301</v>
      </c>
      <c r="L47" s="10">
        <f t="shared" si="4"/>
        <v>61.521315369898502</v>
      </c>
      <c r="M47" s="10">
        <f>J47/POWER(1+Παραδοχές!$C$8,A47-2026)</f>
        <v>11.1684797052646</v>
      </c>
      <c r="N47" s="6">
        <f>SUM($M$2:M47)</f>
        <v>612.20220473440497</v>
      </c>
      <c r="O47" s="5">
        <f>Παραδοχές!$K$18*(IF($A47&gt;=Παραδοχές!$I$4,INDEX(Παραδοχές!$C$18:$I$18,7),INDEX(Παραδοχές!$C$18:$I$18,MATCH($A47,Παραδοχές!$C$4:$I$4,1))+($A47-INDEX(Παραδοχές!$C$4:$I$4,MATCH($A47,Παραδοχές!$C$4:$I$4,1)))*(INDEX(Παραδοχές!$C$18:$I$18,MATCH($A47,Παραδοχές!$C$4:$I$4,1)+1)-INDEX(Παραδοχές!$C$18:$I$18,MATCH($A47,Παραδοχές!$C$4:$I$4,1)))/(INDEX(Παραδοχές!$C$4:$I$4,MATCH($A47,Παραδοχές!$C$4:$I$4,1)+1)-INDEX(Παραδοχές!$C$4:$I$4,MATCH($A47,Παραδοχές!$C$4:$I$4,1)))))</f>
        <v>0</v>
      </c>
      <c r="P47" s="5">
        <f>Παραδοχές!$K$19*(IF($A47&gt;=Παραδοχές!$I$4,INDEX(Παραδοχές!$C$19:$I$19,7),INDEX(Παραδοχές!$C$19:$I$19,MATCH($A47,Παραδοχές!$C$4:$I$4,1))+($A47-INDEX(Παραδοχές!$C$4:$I$4,MATCH($A47,Παραδοχές!$C$4:$I$4,1)))*(INDEX(Παραδοχές!$C$19:$I$19,MATCH($A47,Παραδοχές!$C$4:$I$4,1)+1)-INDEX(Παραδοχές!$C$19:$I$19,MATCH($A47,Παραδοχές!$C$4:$I$4,1)))/(INDEX(Παραδοχές!$C$4:$I$4,MATCH($A47,Παραδοχές!$C$4:$I$4,1)+1)-INDEX(Παραδοχές!$C$4:$I$4,MATCH($A47,Παραδοχές!$C$4:$I$4,1)))))</f>
        <v>0</v>
      </c>
      <c r="Q47" s="5">
        <f>Παραδοχές!$K$20*(IF($A47&gt;=Παραδοχές!$I$4,INDEX(Παραδοχές!$C$20:$I$20,7),INDEX(Παραδοχές!$C$20:$I$20,MATCH($A47,Παραδοχές!$C$4:$I$4,1))+($A47-INDEX(Παραδοχές!$C$4:$I$4,MATCH($A47,Παραδοχές!$C$4:$I$4,1)))*(INDEX(Παραδοχές!$C$20:$I$20,MATCH($A47,Παραδοχές!$C$4:$I$4,1)+1)-INDEX(Παραδοχές!$C$20:$I$20,MATCH($A47,Παραδοχές!$C$4:$I$4,1)))/(INDEX(Παραδοχές!$C$4:$I$4,MATCH($A47,Παραδοχές!$C$4:$I$4,1)+1)-INDEX(Παραδοχές!$C$4:$I$4,MATCH($A47,Παραδοχές!$C$4:$I$4,1)))))</f>
        <v>0</v>
      </c>
      <c r="R47" s="5">
        <f>Παραδοχές!$K$21*(IF($A47&gt;=Παραδοχές!$I$4,INDEX(Παραδοχές!$C$21:$I$21,7),INDEX(Παραδοχές!$C$21:$I$21,MATCH($A47,Παραδοχές!$C$4:$I$4,1))+($A47-INDEX(Παραδοχές!$C$4:$I$4,MATCH($A47,Παραδοχές!$C$4:$I$4,1)))*(INDEX(Παραδοχές!$C$21:$I$21,MATCH($A47,Παραδοχές!$C$4:$I$4,1)+1)-INDEX(Παραδοχές!$C$21:$I$21,MATCH($A47,Παραδοχές!$C$4:$I$4,1)))/(INDEX(Παραδοχές!$C$4:$I$4,MATCH($A47,Παραδοχές!$C$4:$I$4,1)+1)-INDEX(Παραδοχές!$C$4:$I$4,MATCH($A47,Παραδοχές!$C$4:$I$4,1)))))</f>
        <v>0</v>
      </c>
      <c r="S47" s="5">
        <f>Παραδοχές!$K$22*(IF($A47&gt;=Παραδοχές!$I$4,INDEX(Παραδοχές!$C$22:$I$22,7),INDEX(Παραδοχές!$C$22:$I$22,MATCH($A47,Παραδοχές!$C$4:$I$4,1))+($A47-INDEX(Παραδοχές!$C$4:$I$4,MATCH($A47,Παραδοχές!$C$4:$I$4,1)))*(INDEX(Παραδοχές!$C$22:$I$22,MATCH($A47,Παραδοχές!$C$4:$I$4,1)+1)-INDEX(Παραδοχές!$C$22:$I$22,MATCH($A47,Παραδοχές!$C$4:$I$4,1)))/(INDEX(Παραδοχές!$C$4:$I$4,MATCH($A47,Παραδοχές!$C$4:$I$4,1)+1)-INDEX(Παραδοχές!$C$4:$I$4,MATCH($A47,Παραδοχές!$C$4:$I$4,1)))))</f>
        <v>0</v>
      </c>
      <c r="T47" s="6">
        <f>IF($A47&gt;=Παραδοχές!$I$4,INDEX(Παραδοχές!$C$26:$I$26,7),INDEX(Παραδοχές!$C$26:$I$26,MATCH($A47,Παραδοχές!$C$4:$I$4,1))+($A47-INDEX(Παραδοχές!$C$4:$I$4,MATCH($A47,Παραδοχές!$C$4:$I$4,1)))*(INDEX(Παραδοχές!$C$26:$I$26,MATCH($A47,Παραδοχές!$C$4:$I$4,1)+1)-INDEX(Παραδοχές!$C$26:$I$26,MATCH($A47,Παραδοχές!$C$4:$I$4,1)))/(INDEX(Παραδοχές!$C$4:$I$4,MATCH($A47,Παραδοχές!$C$4:$I$4,1)+1)-INDEX(Παραδοχές!$C$4:$I$4,MATCH($A47,Παραδοχές!$C$4:$I$4,1))))</f>
        <v>2511</v>
      </c>
      <c r="U47" s="6">
        <f>IF($A47&gt;=Παραδοχές!$I$4,INDEX(Παραδοχές!$C$27:$I$27,7),INDEX(Παραδοχές!$C$27:$I$27,MATCH($A47,Παραδοχές!$C$4:$I$4,1))+($A47-INDEX(Παραδοχές!$C$4:$I$4,MATCH($A47,Παραδοχές!$C$4:$I$4,1)))*(INDEX(Παραδοχές!$C$27:$I$27,MATCH($A47,Παραδοχές!$C$4:$I$4,1)+1)-INDEX(Παραδοχές!$C$27:$I$27,MATCH($A47,Παραδοχές!$C$4:$I$4,1)))/(INDEX(Παραδοχές!$C$4:$I$4,MATCH($A47,Παραδοχές!$C$4:$I$4,1)+1)-INDEX(Παραδοχές!$C$4:$I$4,MATCH($A47,Παραδοχές!$C$4:$I$4,1))))</f>
        <v>3749</v>
      </c>
      <c r="V47" s="12">
        <f>IF($A47&gt;=Παραδοχές!$I$4,INDEX(Παραδοχές!$C$28:$I$28,7),INDEX(Παραδοχές!$C$28:$I$28,MATCH($A47,Παραδοχές!$C$4:$I$4,1))+($A47-INDEX(Παραδοχές!$C$4:$I$4,MATCH($A47,Παραδοχές!$C$4:$I$4,1)))*(INDEX(Παραδοχές!$C$28:$I$28,MATCH($A47,Παραδοχές!$C$4:$I$4,1)+1)-INDEX(Παραδοχές!$C$28:$I$28,MATCH($A47,Παραδοχές!$C$4:$I$4,1)))/(INDEX(Παραδοχές!$C$4:$I$4,MATCH($A47,Παραδοχές!$C$4:$I$4,1)+1)-INDEX(Παραδοχές!$C$4:$I$4,MATCH($A47,Παραδοχές!$C$4:$I$4,1))))</f>
        <v>66</v>
      </c>
      <c r="W47" s="13">
        <f>1/POWER(1+Παραδοχές!$C$8,A47-2026)</f>
        <v>0.212659240907071</v>
      </c>
      <c r="X47" s="5">
        <f>IF($A47&gt;=Παραδοχές!$I$4,INDEX(Παραδοχές!$C$34:$I$34,7),INDEX(Παραδοχές!$C$34:$I$34,MATCH($A47,Παραδοχές!$C$4:$I$4,1))+($A47-INDEX(Παραδοχές!$C$4:$I$4,MATCH($A47,Παραδοχές!$C$4:$I$4,1)))*(INDEX(Παραδοχές!$C$34:$I$34,MATCH($A47,Παραδοχές!$C$4:$I$4,1)+1)-INDEX(Παραδοχές!$C$34:$I$34,MATCH($A47,Παραδοχές!$C$4:$I$4,1)))/(INDEX(Παραδοχές!$C$4:$I$4,MATCH($A47,Παραδοχές!$C$4:$I$4,1)+1)-INDEX(Παραδοχές!$C$4:$I$4,MATCH($A47,Παραδοχές!$C$4:$I$4,1))))</f>
        <v>-1</v>
      </c>
      <c r="Y47" s="5">
        <f>IF($A47&gt;=Παραδοχές!$I$4,INDEX(Παραδοχές!$C$35:$I$35,7),INDEX(Παραδοχές!$C$35:$I$35,MATCH($A47,Παραδοχές!$C$4:$I$4,1))+($A47-INDEX(Παραδοχές!$C$4:$I$4,MATCH($A47,Παραδοχές!$C$4:$I$4,1)))*(INDEX(Παραδοχές!$C$35:$I$35,MATCH($A47,Παραδοχές!$C$4:$I$4,1)+1)-INDEX(Παραδοχές!$C$35:$I$35,MATCH($A47,Παραδοχές!$C$4:$I$4,1)))/(INDEX(Παραδοχές!$C$4:$I$4,MATCH($A47,Παραδοχές!$C$4:$I$4,1)+1)-INDEX(Παραδοχές!$C$4:$I$4,MATCH($A47,Παραδοχές!$C$4:$I$4,1))))</f>
        <v>-0.45</v>
      </c>
      <c r="Z47" s="5">
        <f>IF($A47&gt;=Παραδοχές!$I$4,INDEX(Παραδοχές!$C$36:$I$36,7),INDEX(Παραδοχές!$C$36:$I$36,MATCH($A47,Παραδοχές!$C$4:$I$4,1))+($A47-INDEX(Παραδοχές!$C$4:$I$4,MATCH($A47,Παραδοχές!$C$4:$I$4,1)))*(INDEX(Παραδοχές!$C$36:$I$36,MATCH($A47,Παραδοχές!$C$4:$I$4,1)+1)-INDEX(Παραδοχές!$C$36:$I$36,MATCH($A47,Παραδοχές!$C$4:$I$4,1)))/(INDEX(Παραδοχές!$C$4:$I$4,MATCH($A47,Παραδοχές!$C$4:$I$4,1)+1)-INDEX(Παραδοχές!$C$4:$I$4,MATCH($A47,Παραδοχές!$C$4:$I$4,1))))</f>
        <v>-0.1</v>
      </c>
      <c r="AA47" s="5">
        <f>IF($A47&gt;=Παραδοχές!$I$4,INDEX(Παραδοχές!$C$37:$I$37,7),INDEX(Παραδοχές!$C$37:$I$37,MATCH($A47,Παραδοχές!$C$4:$I$4,1))+($A47-INDEX(Παραδοχές!$C$4:$I$4,MATCH($A47,Παραδοχές!$C$4:$I$4,1)))*(INDEX(Παραδοχές!$C$37:$I$37,MATCH($A47,Παραδοχές!$C$4:$I$4,1)+1)-INDEX(Παραδοχές!$C$37:$I$37,MATCH($A47,Παραδοχές!$C$4:$I$4,1)))/(INDEX(Παραδοχές!$C$4:$I$4,MATCH($A47,Παραδοχές!$C$4:$I$4,1)+1)-INDEX(Παραδοχές!$C$4:$I$4,MATCH($A47,Παραδοχές!$C$4:$I$4,1))))</f>
        <v>-0.7</v>
      </c>
      <c r="AB47" s="5">
        <f>IF($A47&gt;=Παραδοχές!$I$4,INDEX(Παραδοχές!$C$38:$I$38,7),INDEX(Παραδοχές!$C$38:$I$38,MATCH($A47,Παραδοχές!$C$4:$I$4,1))+($A47-INDEX(Παραδοχές!$C$4:$I$4,MATCH($A47,Παραδοχές!$C$4:$I$4,1)))*(INDEX(Παραδοχές!$C$38:$I$38,MATCH($A47,Παραδοχές!$C$4:$I$4,1)+1)-INDEX(Παραδοχές!$C$38:$I$38,MATCH($A47,Παραδοχές!$C$4:$I$4,1)))/(INDEX(Παραδοχές!$C$4:$I$4,MATCH($A47,Παραδοχές!$C$4:$I$4,1)+1)-INDEX(Παραδοχές!$C$4:$I$4,MATCH($A47,Παραδοχές!$C$4:$I$4,1))))</f>
        <v>-0.2</v>
      </c>
      <c r="AC47" s="5">
        <f>IF($A47&gt;=Παραδοχές!$I$4,INDEX(Παραδοχές!$C$39:$I$39,7),INDEX(Παραδοχές!$C$39:$I$39,MATCH($A47,Παραδοχές!$C$4:$I$4,1))+($A47-INDEX(Παραδοχές!$C$4:$I$4,MATCH($A47,Παραδοχές!$C$4:$I$4,1)))*(INDEX(Παραδοχές!$C$39:$I$39,MATCH($A47,Παραδοχές!$C$4:$I$4,1)+1)-INDEX(Παραδοχές!$C$39:$I$39,MATCH($A47,Παραδοχές!$C$4:$I$4,1)))/(INDEX(Παραδοχές!$C$4:$I$4,MATCH($A47,Παραδοχές!$C$4:$I$4,1)+1)-INDEX(Παραδοχές!$C$4:$I$4,MATCH($A47,Παραδοχές!$C$4:$I$4,1))))</f>
        <v>-0.15</v>
      </c>
      <c r="AD47" s="5">
        <f>IF($A47&gt;=Παραδοχές!$I$4,INDEX(Παραδοχές!$C$40:$I$40,7),INDEX(Παραδοχές!$C$40:$I$40,MATCH($A47,Παραδοχές!$C$4:$I$4,1))+($A47-INDEX(Παραδοχές!$C$4:$I$4,MATCH($A47,Παραδοχές!$C$4:$I$4,1)))*(INDEX(Παραδοχές!$C$40:$I$40,MATCH($A47,Παραδοχές!$C$4:$I$4,1)+1)-INDEX(Παραδοχές!$C$40:$I$40,MATCH($A47,Παραδοχές!$C$4:$I$4,1)))/(INDEX(Παραδοχές!$C$4:$I$4,MATCH($A47,Παραδοχές!$C$4:$I$4,1)+1)-INDEX(Παραδοχές!$C$4:$I$4,MATCH($A47,Παραδοχές!$C$4:$I$4,1))))</f>
        <v>-0.12</v>
      </c>
      <c r="AE47" s="5">
        <f>IF($A47&gt;=Παραδοχές!$I$4,INDEX(Παραδοχές!$C$41:$I$41,7),INDEX(Παραδοχές!$C$41:$I$41,MATCH($A47,Παραδοχές!$C$4:$I$4,1))+($A47-INDEX(Παραδοχές!$C$4:$I$4,MATCH($A47,Παραδοχές!$C$4:$I$4,1)))*(INDEX(Παραδοχές!$C$41:$I$41,MATCH($A47,Παραδοχές!$C$4:$I$4,1)+1)-INDEX(Παραδοχές!$C$41:$I$41,MATCH($A47,Παραδοχές!$C$4:$I$4,1)))/(INDEX(Παραδοχές!$C$4:$I$4,MATCH($A47,Παραδοχές!$C$4:$I$4,1)+1)-INDEX(Παραδοχές!$C$4:$I$4,MATCH($A47,Παραδοχές!$C$4:$I$4,1))))</f>
        <v>2.2000000000000002</v>
      </c>
      <c r="AF47" s="5">
        <f>IF($A47&gt;=Παραδοχές!$I$4,INDEX(Παραδοχές!$C$42:$I$42,7),INDEX(Παραδοχές!$C$42:$I$42,MATCH($A47,Παραδοχές!$C$4:$I$4,1))+($A47-INDEX(Παραδοχές!$C$4:$I$4,MATCH($A47,Παραδοχές!$C$4:$I$4,1)))*(INDEX(Παραδοχές!$C$42:$I$42,MATCH($A47,Παραδοχές!$C$4:$I$4,1)+1)-INDEX(Παραδοχές!$C$42:$I$42,MATCH($A47,Παραδοχές!$C$4:$I$4,1)))/(INDEX(Παραδοχές!$C$4:$I$4,MATCH($A47,Παραδοχές!$C$4:$I$4,1)+1)-INDEX(Παραδοχές!$C$4:$I$4,MATCH($A47,Παραδοχές!$C$4:$I$4,1))))</f>
        <v>-1</v>
      </c>
    </row>
    <row r="48" spans="1:32" ht="15" customHeight="1" x14ac:dyDescent="0.25">
      <c r="A48" s="4">
        <v>2072</v>
      </c>
      <c r="B48" s="5">
        <f>IF($A48&gt;=Παραδοχές!$I$4,INDEX(Παραδοχές!$C$5:$I$5,7),INDEX(Παραδοχές!$C$5:$I$5,MATCH($A48,Παραδοχές!$C$4:$I$4,1))+($A48-INDEX(Παραδοχές!$C$4:$I$4,MATCH($A48,Παραδοχές!$C$4:$I$4,1)))*(INDEX(Παραδοχές!$C$5:$I$5,MATCH($A48,Παραδοχές!$C$4:$I$4,1)+1)-INDEX(Παραδοχές!$C$5:$I$5,MATCH($A48,Παραδοχές!$C$4:$I$4,1)))/(INDEX(Παραδοχές!$C$4:$I$4,MATCH($A48,Παραδοχές!$C$4:$I$4,1)+1)-INDEX(Παραδοχές!$C$4:$I$4,MATCH($A48,Παραδοχές!$C$4:$I$4,1))))</f>
        <v>1.2</v>
      </c>
      <c r="C48" s="5">
        <f>IF($A48&gt;=Παραδοχές!$I$4,INDEX(Παραδοχές!$C$6:$I$6,7),INDEX(Παραδοχές!$C$6:$I$6,MATCH($A48,Παραδοχές!$C$4:$I$4,1))+($A48-INDEX(Παραδοχές!$C$4:$I$4,MATCH($A48,Παραδοχές!$C$4:$I$4,1)))*(INDEX(Παραδοχές!$C$6:$I$6,MATCH($A48,Παραδοχές!$C$4:$I$4,1)+1)-INDEX(Παραδοχές!$C$6:$I$6,MATCH($A48,Παραδοχές!$C$4:$I$4,1)))/(INDEX(Παραδοχές!$C$4:$I$4,MATCH($A48,Παραδοχές!$C$4:$I$4,1)+1)-INDEX(Παραδοχές!$C$4:$I$4,MATCH($A48,Παραδοχές!$C$4:$I$4,1))))</f>
        <v>2</v>
      </c>
      <c r="D48" s="6">
        <f t="shared" si="5"/>
        <v>1032.3576823046401</v>
      </c>
      <c r="E48" s="5">
        <f>CHOOSE(Παραδοχές!$C$15,IF($A48&gt;=Παραδοχές!$I$4,INDEX(Παραδοχές!$C$11:$I$11,7),INDEX(Παραδοχές!$C$11:$I$11,MATCH($A48,Παραδοχές!$C$4:$I$4,1))+($A48-INDEX(Παραδοχές!$C$4:$I$4,MATCH($A48,Παραδοχές!$C$4:$I$4,1)))*(INDEX(Παραδοχές!$C$11:$I$11,MATCH($A48,Παραδοχές!$C$4:$I$4,1)+1)-INDEX(Παραδοχές!$C$11:$I$11,MATCH($A48,Παραδοχές!$C$4:$I$4,1)))/(INDEX(Παραδοχές!$C$4:$I$4,MATCH($A48,Παραδοχές!$C$4:$I$4,1)+1)-INDEX(Παραδοχές!$C$4:$I$4,MATCH($A48,Παραδοχές!$C$4:$I$4,1)))),IF($A48&gt;=Παραδοχές!$I$4,INDEX(Παραδοχές!$C$12:$I$12,7),INDEX(Παραδοχές!$C$12:$I$12,MATCH($A48,Παραδοχές!$C$4:$I$4,1))+($A48-INDEX(Παραδοχές!$C$4:$I$4,MATCH($A48,Παραδοχές!$C$4:$I$4,1)))*(INDEX(Παραδοχές!$C$12:$I$12,MATCH($A48,Παραδοχές!$C$4:$I$4,1)+1)-INDEX(Παραδοχές!$C$12:$I$12,MATCH($A48,Παραδοχές!$C$4:$I$4,1)))/(INDEX(Παραδοχές!$C$4:$I$4,MATCH($A48,Παραδοχές!$C$4:$I$4,1)+1)-INDEX(Παραδοχές!$C$4:$I$4,MATCH($A48,Παραδοχές!$C$4:$I$4,1)))))</f>
        <v>11.4</v>
      </c>
      <c r="F48" s="5">
        <f>SUM(O48:S48)+Παραδοχές!$K$34*(X48+IF($A48&gt;=2027,Παραδοχές!$J$34,0))+Παραδοχές!$K$35*(Y48+IF($A48&gt;=2027,Παραδοχές!$J$35,0))+Παραδοχές!$K$36*(Z48+IF($A48&gt;=2027,Παραδοχές!$J$36,0))+Παραδοχές!$K$37*(AA48+IF($A48&gt;=2027,Παραδοχές!$J$37,0))+Παραδοχές!$K$38*(AB48+IF($A48&gt;=2027,Παραδοχές!$J$38,0))+Παραδοχές!$K$39*(AC48+IF($A48&gt;=2027,Παραδοχές!$J$39,0))+Παραδοχές!$K$40*(AD48+IF($A48&gt;=2027,Παραδοχές!$J$40,0))+Παραδοχές!$K$41*(AE48+IF($A48&gt;=2027,Παραδοχές!$J$41,0))+Παραδοχές!$K$42*(AF48+IF($A48&gt;=2027,Παραδοχές!$J$42,0))</f>
        <v>0</v>
      </c>
      <c r="G48" s="5">
        <f t="shared" si="0"/>
        <v>11.4</v>
      </c>
      <c r="H48" s="5">
        <f>CHOOSE(Παραδοχές!$C$15,IF($A48&gt;=Παραδοχές!$I$4,INDEX(Παραδοχές!$C$13:$I$13,7),INDEX(Παραδοχές!$C$13:$I$13,MATCH($A48,Παραδοχές!$C$4:$I$4,1))+($A48-INDEX(Παραδοχές!$C$4:$I$4,MATCH($A48,Παραδοχές!$C$4:$I$4,1)))*(INDEX(Παραδοχές!$C$13:$I$13,MATCH($A48,Παραδοχές!$C$4:$I$4,1)+1)-INDEX(Παραδοχές!$C$13:$I$13,MATCH($A48,Παραδοχές!$C$4:$I$4,1)))/(INDEX(Παραδοχές!$C$4:$I$4,MATCH($A48,Παραδοχές!$C$4:$I$4,1)+1)-INDEX(Παραδοχές!$C$4:$I$4,MATCH($A48,Παραδοχές!$C$4:$I$4,1)))),IF($A48&gt;=Παραδοχές!$I$4,INDEX(Παραδοχές!$C$14:$I$14,7),INDEX(Παραδοχές!$C$14:$I$14,MATCH($A48,Παραδοχές!$C$4:$I$4,1))+($A48-INDEX(Παραδοχές!$C$4:$I$4,MATCH($A48,Παραδοχές!$C$4:$I$4,1)))*(INDEX(Παραδοχές!$C$14:$I$14,MATCH($A48,Παραδοχές!$C$4:$I$4,1)+1)-INDEX(Παραδοχές!$C$14:$I$14,MATCH($A48,Παραδοχές!$C$4:$I$4,1)))/(INDEX(Παραδοχές!$C$4:$I$4,MATCH($A48,Παραδοχές!$C$4:$I$4,1)+1)-INDEX(Παραδοχές!$C$4:$I$4,MATCH($A48,Παραδοχές!$C$4:$I$4,1)))))</f>
        <v>6.15</v>
      </c>
      <c r="I48" s="5">
        <f t="shared" si="1"/>
        <v>5.25</v>
      </c>
      <c r="J48" s="10">
        <f t="shared" si="2"/>
        <v>54.198778320993497</v>
      </c>
      <c r="K48" s="10">
        <f t="shared" si="3"/>
        <v>117.688775782729</v>
      </c>
      <c r="L48" s="10">
        <f t="shared" si="4"/>
        <v>63.4899974617352</v>
      </c>
      <c r="M48" s="10">
        <f>J48/POWER(1+Παραδοχές!$C$8,A48-2026)</f>
        <v>11.1361073003218</v>
      </c>
      <c r="N48" s="6">
        <f>SUM($M$2:M48)</f>
        <v>623.33831203472698</v>
      </c>
      <c r="O48" s="5">
        <f>Παραδοχές!$K$18*(IF($A48&gt;=Παραδοχές!$I$4,INDEX(Παραδοχές!$C$18:$I$18,7),INDEX(Παραδοχές!$C$18:$I$18,MATCH($A48,Παραδοχές!$C$4:$I$4,1))+($A48-INDEX(Παραδοχές!$C$4:$I$4,MATCH($A48,Παραδοχές!$C$4:$I$4,1)))*(INDEX(Παραδοχές!$C$18:$I$18,MATCH($A48,Παραδοχές!$C$4:$I$4,1)+1)-INDEX(Παραδοχές!$C$18:$I$18,MATCH($A48,Παραδοχές!$C$4:$I$4,1)))/(INDEX(Παραδοχές!$C$4:$I$4,MATCH($A48,Παραδοχές!$C$4:$I$4,1)+1)-INDEX(Παραδοχές!$C$4:$I$4,MATCH($A48,Παραδοχές!$C$4:$I$4,1)))))</f>
        <v>0</v>
      </c>
      <c r="P48" s="5">
        <f>Παραδοχές!$K$19*(IF($A48&gt;=Παραδοχές!$I$4,INDEX(Παραδοχές!$C$19:$I$19,7),INDEX(Παραδοχές!$C$19:$I$19,MATCH($A48,Παραδοχές!$C$4:$I$4,1))+($A48-INDEX(Παραδοχές!$C$4:$I$4,MATCH($A48,Παραδοχές!$C$4:$I$4,1)))*(INDEX(Παραδοχές!$C$19:$I$19,MATCH($A48,Παραδοχές!$C$4:$I$4,1)+1)-INDEX(Παραδοχές!$C$19:$I$19,MATCH($A48,Παραδοχές!$C$4:$I$4,1)))/(INDEX(Παραδοχές!$C$4:$I$4,MATCH($A48,Παραδοχές!$C$4:$I$4,1)+1)-INDEX(Παραδοχές!$C$4:$I$4,MATCH($A48,Παραδοχές!$C$4:$I$4,1)))))</f>
        <v>0</v>
      </c>
      <c r="Q48" s="5">
        <f>Παραδοχές!$K$20*(IF($A48&gt;=Παραδοχές!$I$4,INDEX(Παραδοχές!$C$20:$I$20,7),INDEX(Παραδοχές!$C$20:$I$20,MATCH($A48,Παραδοχές!$C$4:$I$4,1))+($A48-INDEX(Παραδοχές!$C$4:$I$4,MATCH($A48,Παραδοχές!$C$4:$I$4,1)))*(INDEX(Παραδοχές!$C$20:$I$20,MATCH($A48,Παραδοχές!$C$4:$I$4,1)+1)-INDEX(Παραδοχές!$C$20:$I$20,MATCH($A48,Παραδοχές!$C$4:$I$4,1)))/(INDEX(Παραδοχές!$C$4:$I$4,MATCH($A48,Παραδοχές!$C$4:$I$4,1)+1)-INDEX(Παραδοχές!$C$4:$I$4,MATCH($A48,Παραδοχές!$C$4:$I$4,1)))))</f>
        <v>0</v>
      </c>
      <c r="R48" s="5">
        <f>Παραδοχές!$K$21*(IF($A48&gt;=Παραδοχές!$I$4,INDEX(Παραδοχές!$C$21:$I$21,7),INDEX(Παραδοχές!$C$21:$I$21,MATCH($A48,Παραδοχές!$C$4:$I$4,1))+($A48-INDEX(Παραδοχές!$C$4:$I$4,MATCH($A48,Παραδοχές!$C$4:$I$4,1)))*(INDEX(Παραδοχές!$C$21:$I$21,MATCH($A48,Παραδοχές!$C$4:$I$4,1)+1)-INDEX(Παραδοχές!$C$21:$I$21,MATCH($A48,Παραδοχές!$C$4:$I$4,1)))/(INDEX(Παραδοχές!$C$4:$I$4,MATCH($A48,Παραδοχές!$C$4:$I$4,1)+1)-INDEX(Παραδοχές!$C$4:$I$4,MATCH($A48,Παραδοχές!$C$4:$I$4,1)))))</f>
        <v>0</v>
      </c>
      <c r="S48" s="5">
        <f>Παραδοχές!$K$22*(IF($A48&gt;=Παραδοχές!$I$4,INDEX(Παραδοχές!$C$22:$I$22,7),INDEX(Παραδοχές!$C$22:$I$22,MATCH($A48,Παραδοχές!$C$4:$I$4,1))+($A48-INDEX(Παραδοχές!$C$4:$I$4,MATCH($A48,Παραδοχές!$C$4:$I$4,1)))*(INDEX(Παραδοχές!$C$22:$I$22,MATCH($A48,Παραδοχές!$C$4:$I$4,1)+1)-INDEX(Παραδοχές!$C$22:$I$22,MATCH($A48,Παραδοχές!$C$4:$I$4,1)))/(INDEX(Παραδοχές!$C$4:$I$4,MATCH($A48,Παραδοχές!$C$4:$I$4,1)+1)-INDEX(Παραδοχές!$C$4:$I$4,MATCH($A48,Παραδοχές!$C$4:$I$4,1)))))</f>
        <v>0</v>
      </c>
      <c r="T48" s="6">
        <f>IF($A48&gt;=Παραδοχές!$I$4,INDEX(Παραδοχές!$C$26:$I$26,7),INDEX(Παραδοχές!$C$26:$I$26,MATCH($A48,Παραδοχές!$C$4:$I$4,1))+($A48-INDEX(Παραδοχές!$C$4:$I$4,MATCH($A48,Παραδοχές!$C$4:$I$4,1)))*(INDEX(Παραδοχές!$C$26:$I$26,MATCH($A48,Παραδοχές!$C$4:$I$4,1)+1)-INDEX(Παραδοχές!$C$26:$I$26,MATCH($A48,Παραδοχές!$C$4:$I$4,1)))/(INDEX(Παραδοχές!$C$4:$I$4,MATCH($A48,Παραδοχές!$C$4:$I$4,1)+1)-INDEX(Παραδοχές!$C$4:$I$4,MATCH($A48,Παραδοχές!$C$4:$I$4,1))))</f>
        <v>2511</v>
      </c>
      <c r="U48" s="6">
        <f>IF($A48&gt;=Παραδοχές!$I$4,INDEX(Παραδοχές!$C$27:$I$27,7),INDEX(Παραδοχές!$C$27:$I$27,MATCH($A48,Παραδοχές!$C$4:$I$4,1))+($A48-INDEX(Παραδοχές!$C$4:$I$4,MATCH($A48,Παραδοχές!$C$4:$I$4,1)))*(INDEX(Παραδοχές!$C$27:$I$27,MATCH($A48,Παραδοχές!$C$4:$I$4,1)+1)-INDEX(Παραδοχές!$C$27:$I$27,MATCH($A48,Παραδοχές!$C$4:$I$4,1)))/(INDEX(Παραδοχές!$C$4:$I$4,MATCH($A48,Παραδοχές!$C$4:$I$4,1)+1)-INDEX(Παραδοχές!$C$4:$I$4,MATCH($A48,Παραδοχές!$C$4:$I$4,1))))</f>
        <v>3749</v>
      </c>
      <c r="V48" s="12">
        <f>IF($A48&gt;=Παραδοχές!$I$4,INDEX(Παραδοχές!$C$28:$I$28,7),INDEX(Παραδοχές!$C$28:$I$28,MATCH($A48,Παραδοχές!$C$4:$I$4,1))+($A48-INDEX(Παραδοχές!$C$4:$I$4,MATCH($A48,Παραδοχές!$C$4:$I$4,1)))*(INDEX(Παραδοχές!$C$28:$I$28,MATCH($A48,Παραδοχές!$C$4:$I$4,1)+1)-INDEX(Παραδοχές!$C$28:$I$28,MATCH($A48,Παραδοχές!$C$4:$I$4,1)))/(INDEX(Παραδοχές!$C$4:$I$4,MATCH($A48,Παραδοχές!$C$4:$I$4,1)+1)-INDEX(Παραδοχές!$C$4:$I$4,MATCH($A48,Παραδοχές!$C$4:$I$4,1))))</f>
        <v>66</v>
      </c>
      <c r="W48" s="13">
        <f>1/POWER(1+Παραδοχές!$C$8,A48-2026)</f>
        <v>0.20546786561069599</v>
      </c>
      <c r="X48" s="5">
        <f>IF($A48&gt;=Παραδοχές!$I$4,INDEX(Παραδοχές!$C$34:$I$34,7),INDEX(Παραδοχές!$C$34:$I$34,MATCH($A48,Παραδοχές!$C$4:$I$4,1))+($A48-INDEX(Παραδοχές!$C$4:$I$4,MATCH($A48,Παραδοχές!$C$4:$I$4,1)))*(INDEX(Παραδοχές!$C$34:$I$34,MATCH($A48,Παραδοχές!$C$4:$I$4,1)+1)-INDEX(Παραδοχές!$C$34:$I$34,MATCH($A48,Παραδοχές!$C$4:$I$4,1)))/(INDEX(Παραδοχές!$C$4:$I$4,MATCH($A48,Παραδοχές!$C$4:$I$4,1)+1)-INDEX(Παραδοχές!$C$4:$I$4,MATCH($A48,Παραδοχές!$C$4:$I$4,1))))</f>
        <v>-1</v>
      </c>
      <c r="Y48" s="5">
        <f>IF($A48&gt;=Παραδοχές!$I$4,INDEX(Παραδοχές!$C$35:$I$35,7),INDEX(Παραδοχές!$C$35:$I$35,MATCH($A48,Παραδοχές!$C$4:$I$4,1))+($A48-INDEX(Παραδοχές!$C$4:$I$4,MATCH($A48,Παραδοχές!$C$4:$I$4,1)))*(INDEX(Παραδοχές!$C$35:$I$35,MATCH($A48,Παραδοχές!$C$4:$I$4,1)+1)-INDEX(Παραδοχές!$C$35:$I$35,MATCH($A48,Παραδοχές!$C$4:$I$4,1)))/(INDEX(Παραδοχές!$C$4:$I$4,MATCH($A48,Παραδοχές!$C$4:$I$4,1)+1)-INDEX(Παραδοχές!$C$4:$I$4,MATCH($A48,Παραδοχές!$C$4:$I$4,1))))</f>
        <v>-0.45</v>
      </c>
      <c r="Z48" s="5">
        <f>IF($A48&gt;=Παραδοχές!$I$4,INDEX(Παραδοχές!$C$36:$I$36,7),INDEX(Παραδοχές!$C$36:$I$36,MATCH($A48,Παραδοχές!$C$4:$I$4,1))+($A48-INDEX(Παραδοχές!$C$4:$I$4,MATCH($A48,Παραδοχές!$C$4:$I$4,1)))*(INDEX(Παραδοχές!$C$36:$I$36,MATCH($A48,Παραδοχές!$C$4:$I$4,1)+1)-INDEX(Παραδοχές!$C$36:$I$36,MATCH($A48,Παραδοχές!$C$4:$I$4,1)))/(INDEX(Παραδοχές!$C$4:$I$4,MATCH($A48,Παραδοχές!$C$4:$I$4,1)+1)-INDEX(Παραδοχές!$C$4:$I$4,MATCH($A48,Παραδοχές!$C$4:$I$4,1))))</f>
        <v>-0.1</v>
      </c>
      <c r="AA48" s="5">
        <f>IF($A48&gt;=Παραδοχές!$I$4,INDEX(Παραδοχές!$C$37:$I$37,7),INDEX(Παραδοχές!$C$37:$I$37,MATCH($A48,Παραδοχές!$C$4:$I$4,1))+($A48-INDEX(Παραδοχές!$C$4:$I$4,MATCH($A48,Παραδοχές!$C$4:$I$4,1)))*(INDEX(Παραδοχές!$C$37:$I$37,MATCH($A48,Παραδοχές!$C$4:$I$4,1)+1)-INDEX(Παραδοχές!$C$37:$I$37,MATCH($A48,Παραδοχές!$C$4:$I$4,1)))/(INDEX(Παραδοχές!$C$4:$I$4,MATCH($A48,Παραδοχές!$C$4:$I$4,1)+1)-INDEX(Παραδοχές!$C$4:$I$4,MATCH($A48,Παραδοχές!$C$4:$I$4,1))))</f>
        <v>-0.7</v>
      </c>
      <c r="AB48" s="5">
        <f>IF($A48&gt;=Παραδοχές!$I$4,INDEX(Παραδοχές!$C$38:$I$38,7),INDEX(Παραδοχές!$C$38:$I$38,MATCH($A48,Παραδοχές!$C$4:$I$4,1))+($A48-INDEX(Παραδοχές!$C$4:$I$4,MATCH($A48,Παραδοχές!$C$4:$I$4,1)))*(INDEX(Παραδοχές!$C$38:$I$38,MATCH($A48,Παραδοχές!$C$4:$I$4,1)+1)-INDEX(Παραδοχές!$C$38:$I$38,MATCH($A48,Παραδοχές!$C$4:$I$4,1)))/(INDEX(Παραδοχές!$C$4:$I$4,MATCH($A48,Παραδοχές!$C$4:$I$4,1)+1)-INDEX(Παραδοχές!$C$4:$I$4,MATCH($A48,Παραδοχές!$C$4:$I$4,1))))</f>
        <v>-0.2</v>
      </c>
      <c r="AC48" s="5">
        <f>IF($A48&gt;=Παραδοχές!$I$4,INDEX(Παραδοχές!$C$39:$I$39,7),INDEX(Παραδοχές!$C$39:$I$39,MATCH($A48,Παραδοχές!$C$4:$I$4,1))+($A48-INDEX(Παραδοχές!$C$4:$I$4,MATCH($A48,Παραδοχές!$C$4:$I$4,1)))*(INDEX(Παραδοχές!$C$39:$I$39,MATCH($A48,Παραδοχές!$C$4:$I$4,1)+1)-INDEX(Παραδοχές!$C$39:$I$39,MATCH($A48,Παραδοχές!$C$4:$I$4,1)))/(INDEX(Παραδοχές!$C$4:$I$4,MATCH($A48,Παραδοχές!$C$4:$I$4,1)+1)-INDEX(Παραδοχές!$C$4:$I$4,MATCH($A48,Παραδοχές!$C$4:$I$4,1))))</f>
        <v>-0.15</v>
      </c>
      <c r="AD48" s="5">
        <f>IF($A48&gt;=Παραδοχές!$I$4,INDEX(Παραδοχές!$C$40:$I$40,7),INDEX(Παραδοχές!$C$40:$I$40,MATCH($A48,Παραδοχές!$C$4:$I$4,1))+($A48-INDEX(Παραδοχές!$C$4:$I$4,MATCH($A48,Παραδοχές!$C$4:$I$4,1)))*(INDEX(Παραδοχές!$C$40:$I$40,MATCH($A48,Παραδοχές!$C$4:$I$4,1)+1)-INDEX(Παραδοχές!$C$40:$I$40,MATCH($A48,Παραδοχές!$C$4:$I$4,1)))/(INDEX(Παραδοχές!$C$4:$I$4,MATCH($A48,Παραδοχές!$C$4:$I$4,1)+1)-INDEX(Παραδοχές!$C$4:$I$4,MATCH($A48,Παραδοχές!$C$4:$I$4,1))))</f>
        <v>-0.12</v>
      </c>
      <c r="AE48" s="5">
        <f>IF($A48&gt;=Παραδοχές!$I$4,INDEX(Παραδοχές!$C$41:$I$41,7),INDEX(Παραδοχές!$C$41:$I$41,MATCH($A48,Παραδοχές!$C$4:$I$4,1))+($A48-INDEX(Παραδοχές!$C$4:$I$4,MATCH($A48,Παραδοχές!$C$4:$I$4,1)))*(INDEX(Παραδοχές!$C$41:$I$41,MATCH($A48,Παραδοχές!$C$4:$I$4,1)+1)-INDEX(Παραδοχές!$C$41:$I$41,MATCH($A48,Παραδοχές!$C$4:$I$4,1)))/(INDEX(Παραδοχές!$C$4:$I$4,MATCH($A48,Παραδοχές!$C$4:$I$4,1)+1)-INDEX(Παραδοχές!$C$4:$I$4,MATCH($A48,Παραδοχές!$C$4:$I$4,1))))</f>
        <v>2.2000000000000002</v>
      </c>
      <c r="AF48" s="5">
        <f>IF($A48&gt;=Παραδοχές!$I$4,INDEX(Παραδοχές!$C$42:$I$42,7),INDEX(Παραδοχές!$C$42:$I$42,MATCH($A48,Παραδοχές!$C$4:$I$4,1))+($A48-INDEX(Παραδοχές!$C$4:$I$4,MATCH($A48,Παραδοχές!$C$4:$I$4,1)))*(INDEX(Παραδοχές!$C$42:$I$42,MATCH($A48,Παραδοχές!$C$4:$I$4,1)+1)-INDEX(Παραδοχές!$C$42:$I$42,MATCH($A48,Παραδοχές!$C$4:$I$4,1)))/(INDEX(Παραδοχές!$C$4:$I$4,MATCH($A48,Παραδοχές!$C$4:$I$4,1)+1)-INDEX(Παραδοχές!$C$4:$I$4,MATCH($A48,Παραδοχές!$C$4:$I$4,1))))</f>
        <v>-1</v>
      </c>
    </row>
    <row r="49" spans="1:32" ht="15" customHeight="1" x14ac:dyDescent="0.25">
      <c r="A49" s="4">
        <v>2073</v>
      </c>
      <c r="B49" s="5">
        <f>IF($A49&gt;=Παραδοχές!$I$4,INDEX(Παραδοχές!$C$5:$I$5,7),INDEX(Παραδοχές!$C$5:$I$5,MATCH($A49,Παραδοχές!$C$4:$I$4,1))+($A49-INDEX(Παραδοχές!$C$4:$I$4,MATCH($A49,Παραδοχές!$C$4:$I$4,1)))*(INDEX(Παραδοχές!$C$5:$I$5,MATCH($A49,Παραδοχές!$C$4:$I$4,1)+1)-INDEX(Παραδοχές!$C$5:$I$5,MATCH($A49,Παραδοχές!$C$4:$I$4,1)))/(INDEX(Παραδοχές!$C$4:$I$4,MATCH($A49,Παραδοχές!$C$4:$I$4,1)+1)-INDEX(Παραδοχές!$C$4:$I$4,MATCH($A49,Παραδοχές!$C$4:$I$4,1))))</f>
        <v>1.2</v>
      </c>
      <c r="C49" s="5">
        <f>IF($A49&gt;=Παραδοχές!$I$4,INDEX(Παραδοχές!$C$6:$I$6,7),INDEX(Παραδοχές!$C$6:$I$6,MATCH($A49,Παραδοχές!$C$4:$I$4,1))+($A49-INDEX(Παραδοχές!$C$4:$I$4,MATCH($A49,Παραδοχές!$C$4:$I$4,1)))*(INDEX(Παραδοχές!$C$6:$I$6,MATCH($A49,Παραδοχές!$C$4:$I$4,1)+1)-INDEX(Παραδοχές!$C$6:$I$6,MATCH($A49,Παραδοχές!$C$4:$I$4,1)))/(INDEX(Παραδοχές!$C$4:$I$4,MATCH($A49,Παραδοχές!$C$4:$I$4,1)+1)-INDEX(Παραδοχές!$C$4:$I$4,MATCH($A49,Παραδοχές!$C$4:$I$4,1))))</f>
        <v>2</v>
      </c>
      <c r="D49" s="6">
        <f t="shared" si="5"/>
        <v>1065.39312813839</v>
      </c>
      <c r="E49" s="5">
        <f>CHOOSE(Παραδοχές!$C$15,IF($A49&gt;=Παραδοχές!$I$4,INDEX(Παραδοχές!$C$11:$I$11,7),INDEX(Παραδοχές!$C$11:$I$11,MATCH($A49,Παραδοχές!$C$4:$I$4,1))+($A49-INDEX(Παραδοχές!$C$4:$I$4,MATCH($A49,Παραδοχές!$C$4:$I$4,1)))*(INDEX(Παραδοχές!$C$11:$I$11,MATCH($A49,Παραδοχές!$C$4:$I$4,1)+1)-INDEX(Παραδοχές!$C$11:$I$11,MATCH($A49,Παραδοχές!$C$4:$I$4,1)))/(INDEX(Παραδοχές!$C$4:$I$4,MATCH($A49,Παραδοχές!$C$4:$I$4,1)+1)-INDEX(Παραδοχές!$C$4:$I$4,MATCH($A49,Παραδοχές!$C$4:$I$4,1)))),IF($A49&gt;=Παραδοχές!$I$4,INDEX(Παραδοχές!$C$12:$I$12,7),INDEX(Παραδοχές!$C$12:$I$12,MATCH($A49,Παραδοχές!$C$4:$I$4,1))+($A49-INDEX(Παραδοχές!$C$4:$I$4,MATCH($A49,Παραδοχές!$C$4:$I$4,1)))*(INDEX(Παραδοχές!$C$12:$I$12,MATCH($A49,Παραδοχές!$C$4:$I$4,1)+1)-INDEX(Παραδοχές!$C$12:$I$12,MATCH($A49,Παραδοχές!$C$4:$I$4,1)))/(INDEX(Παραδοχές!$C$4:$I$4,MATCH($A49,Παραδοχές!$C$4:$I$4,1)+1)-INDEX(Παραδοχές!$C$4:$I$4,MATCH($A49,Παραδοχές!$C$4:$I$4,1)))))</f>
        <v>11.4</v>
      </c>
      <c r="F49" s="5">
        <f>SUM(O49:S49)+Παραδοχές!$K$34*(X49+IF($A49&gt;=2027,Παραδοχές!$J$34,0))+Παραδοχές!$K$35*(Y49+IF($A49&gt;=2027,Παραδοχές!$J$35,0))+Παραδοχές!$K$36*(Z49+IF($A49&gt;=2027,Παραδοχές!$J$36,0))+Παραδοχές!$K$37*(AA49+IF($A49&gt;=2027,Παραδοχές!$J$37,0))+Παραδοχές!$K$38*(AB49+IF($A49&gt;=2027,Παραδοχές!$J$38,0))+Παραδοχές!$K$39*(AC49+IF($A49&gt;=2027,Παραδοχές!$J$39,0))+Παραδοχές!$K$40*(AD49+IF($A49&gt;=2027,Παραδοχές!$J$40,0))+Παραδοχές!$K$41*(AE49+IF($A49&gt;=2027,Παραδοχές!$J$41,0))+Παραδοχές!$K$42*(AF49+IF($A49&gt;=2027,Παραδοχές!$J$42,0))</f>
        <v>0</v>
      </c>
      <c r="G49" s="5">
        <f t="shared" si="0"/>
        <v>11.4</v>
      </c>
      <c r="H49" s="5">
        <f>CHOOSE(Παραδοχές!$C$15,IF($A49&gt;=Παραδοχές!$I$4,INDEX(Παραδοχές!$C$13:$I$13,7),INDEX(Παραδοχές!$C$13:$I$13,MATCH($A49,Παραδοχές!$C$4:$I$4,1))+($A49-INDEX(Παραδοχές!$C$4:$I$4,MATCH($A49,Παραδοχές!$C$4:$I$4,1)))*(INDEX(Παραδοχές!$C$13:$I$13,MATCH($A49,Παραδοχές!$C$4:$I$4,1)+1)-INDEX(Παραδοχές!$C$13:$I$13,MATCH($A49,Παραδοχές!$C$4:$I$4,1)))/(INDEX(Παραδοχές!$C$4:$I$4,MATCH($A49,Παραδοχές!$C$4:$I$4,1)+1)-INDEX(Παραδοχές!$C$4:$I$4,MATCH($A49,Παραδοχές!$C$4:$I$4,1)))),IF($A49&gt;=Παραδοχές!$I$4,INDEX(Παραδοχές!$C$14:$I$14,7),INDEX(Παραδοχές!$C$14:$I$14,MATCH($A49,Παραδοχές!$C$4:$I$4,1))+($A49-INDEX(Παραδοχές!$C$4:$I$4,MATCH($A49,Παραδοχές!$C$4:$I$4,1)))*(INDEX(Παραδοχές!$C$14:$I$14,MATCH($A49,Παραδοχές!$C$4:$I$4,1)+1)-INDEX(Παραδοχές!$C$14:$I$14,MATCH($A49,Παραδοχές!$C$4:$I$4,1)))/(INDEX(Παραδοχές!$C$4:$I$4,MATCH($A49,Παραδοχές!$C$4:$I$4,1)+1)-INDEX(Παραδοχές!$C$4:$I$4,MATCH($A49,Παραδοχές!$C$4:$I$4,1)))))</f>
        <v>6.15</v>
      </c>
      <c r="I49" s="5">
        <f t="shared" si="1"/>
        <v>5.25</v>
      </c>
      <c r="J49" s="10">
        <f t="shared" si="2"/>
        <v>55.933139227265301</v>
      </c>
      <c r="K49" s="10">
        <f t="shared" si="3"/>
        <v>121.454816607776</v>
      </c>
      <c r="L49" s="10">
        <f t="shared" si="4"/>
        <v>65.521677380510695</v>
      </c>
      <c r="M49" s="10">
        <f>J49/POWER(1+Παραδοχές!$C$8,A49-2026)</f>
        <v>11.103828728436801</v>
      </c>
      <c r="N49" s="6">
        <f>SUM($M$2:M49)</f>
        <v>634.44214076316405</v>
      </c>
      <c r="O49" s="5">
        <f>Παραδοχές!$K$18*(IF($A49&gt;=Παραδοχές!$I$4,INDEX(Παραδοχές!$C$18:$I$18,7),INDEX(Παραδοχές!$C$18:$I$18,MATCH($A49,Παραδοχές!$C$4:$I$4,1))+($A49-INDEX(Παραδοχές!$C$4:$I$4,MATCH($A49,Παραδοχές!$C$4:$I$4,1)))*(INDEX(Παραδοχές!$C$18:$I$18,MATCH($A49,Παραδοχές!$C$4:$I$4,1)+1)-INDEX(Παραδοχές!$C$18:$I$18,MATCH($A49,Παραδοχές!$C$4:$I$4,1)))/(INDEX(Παραδοχές!$C$4:$I$4,MATCH($A49,Παραδοχές!$C$4:$I$4,1)+1)-INDEX(Παραδοχές!$C$4:$I$4,MATCH($A49,Παραδοχές!$C$4:$I$4,1)))))</f>
        <v>0</v>
      </c>
      <c r="P49" s="5">
        <f>Παραδοχές!$K$19*(IF($A49&gt;=Παραδοχές!$I$4,INDEX(Παραδοχές!$C$19:$I$19,7),INDEX(Παραδοχές!$C$19:$I$19,MATCH($A49,Παραδοχές!$C$4:$I$4,1))+($A49-INDEX(Παραδοχές!$C$4:$I$4,MATCH($A49,Παραδοχές!$C$4:$I$4,1)))*(INDEX(Παραδοχές!$C$19:$I$19,MATCH($A49,Παραδοχές!$C$4:$I$4,1)+1)-INDEX(Παραδοχές!$C$19:$I$19,MATCH($A49,Παραδοχές!$C$4:$I$4,1)))/(INDEX(Παραδοχές!$C$4:$I$4,MATCH($A49,Παραδοχές!$C$4:$I$4,1)+1)-INDEX(Παραδοχές!$C$4:$I$4,MATCH($A49,Παραδοχές!$C$4:$I$4,1)))))</f>
        <v>0</v>
      </c>
      <c r="Q49" s="5">
        <f>Παραδοχές!$K$20*(IF($A49&gt;=Παραδοχές!$I$4,INDEX(Παραδοχές!$C$20:$I$20,7),INDEX(Παραδοχές!$C$20:$I$20,MATCH($A49,Παραδοχές!$C$4:$I$4,1))+($A49-INDEX(Παραδοχές!$C$4:$I$4,MATCH($A49,Παραδοχές!$C$4:$I$4,1)))*(INDEX(Παραδοχές!$C$20:$I$20,MATCH($A49,Παραδοχές!$C$4:$I$4,1)+1)-INDEX(Παραδοχές!$C$20:$I$20,MATCH($A49,Παραδοχές!$C$4:$I$4,1)))/(INDEX(Παραδοχές!$C$4:$I$4,MATCH($A49,Παραδοχές!$C$4:$I$4,1)+1)-INDEX(Παραδοχές!$C$4:$I$4,MATCH($A49,Παραδοχές!$C$4:$I$4,1)))))</f>
        <v>0</v>
      </c>
      <c r="R49" s="5">
        <f>Παραδοχές!$K$21*(IF($A49&gt;=Παραδοχές!$I$4,INDEX(Παραδοχές!$C$21:$I$21,7),INDEX(Παραδοχές!$C$21:$I$21,MATCH($A49,Παραδοχές!$C$4:$I$4,1))+($A49-INDEX(Παραδοχές!$C$4:$I$4,MATCH($A49,Παραδοχές!$C$4:$I$4,1)))*(INDEX(Παραδοχές!$C$21:$I$21,MATCH($A49,Παραδοχές!$C$4:$I$4,1)+1)-INDEX(Παραδοχές!$C$21:$I$21,MATCH($A49,Παραδοχές!$C$4:$I$4,1)))/(INDEX(Παραδοχές!$C$4:$I$4,MATCH($A49,Παραδοχές!$C$4:$I$4,1)+1)-INDEX(Παραδοχές!$C$4:$I$4,MATCH($A49,Παραδοχές!$C$4:$I$4,1)))))</f>
        <v>0</v>
      </c>
      <c r="S49" s="5">
        <f>Παραδοχές!$K$22*(IF($A49&gt;=Παραδοχές!$I$4,INDEX(Παραδοχές!$C$22:$I$22,7),INDEX(Παραδοχές!$C$22:$I$22,MATCH($A49,Παραδοχές!$C$4:$I$4,1))+($A49-INDEX(Παραδοχές!$C$4:$I$4,MATCH($A49,Παραδοχές!$C$4:$I$4,1)))*(INDEX(Παραδοχές!$C$22:$I$22,MATCH($A49,Παραδοχές!$C$4:$I$4,1)+1)-INDEX(Παραδοχές!$C$22:$I$22,MATCH($A49,Παραδοχές!$C$4:$I$4,1)))/(INDEX(Παραδοχές!$C$4:$I$4,MATCH($A49,Παραδοχές!$C$4:$I$4,1)+1)-INDEX(Παραδοχές!$C$4:$I$4,MATCH($A49,Παραδοχές!$C$4:$I$4,1)))))</f>
        <v>0</v>
      </c>
      <c r="T49" s="6">
        <f>IF($A49&gt;=Παραδοχές!$I$4,INDEX(Παραδοχές!$C$26:$I$26,7),INDEX(Παραδοχές!$C$26:$I$26,MATCH($A49,Παραδοχές!$C$4:$I$4,1))+($A49-INDEX(Παραδοχές!$C$4:$I$4,MATCH($A49,Παραδοχές!$C$4:$I$4,1)))*(INDEX(Παραδοχές!$C$26:$I$26,MATCH($A49,Παραδοχές!$C$4:$I$4,1)+1)-INDEX(Παραδοχές!$C$26:$I$26,MATCH($A49,Παραδοχές!$C$4:$I$4,1)))/(INDEX(Παραδοχές!$C$4:$I$4,MATCH($A49,Παραδοχές!$C$4:$I$4,1)+1)-INDEX(Παραδοχές!$C$4:$I$4,MATCH($A49,Παραδοχές!$C$4:$I$4,1))))</f>
        <v>2511</v>
      </c>
      <c r="U49" s="6">
        <f>IF($A49&gt;=Παραδοχές!$I$4,INDEX(Παραδοχές!$C$27:$I$27,7),INDEX(Παραδοχές!$C$27:$I$27,MATCH($A49,Παραδοχές!$C$4:$I$4,1))+($A49-INDEX(Παραδοχές!$C$4:$I$4,MATCH($A49,Παραδοχές!$C$4:$I$4,1)))*(INDEX(Παραδοχές!$C$27:$I$27,MATCH($A49,Παραδοχές!$C$4:$I$4,1)+1)-INDEX(Παραδοχές!$C$27:$I$27,MATCH($A49,Παραδοχές!$C$4:$I$4,1)))/(INDEX(Παραδοχές!$C$4:$I$4,MATCH($A49,Παραδοχές!$C$4:$I$4,1)+1)-INDEX(Παραδοχές!$C$4:$I$4,MATCH($A49,Παραδοχές!$C$4:$I$4,1))))</f>
        <v>3749</v>
      </c>
      <c r="V49" s="12">
        <f>IF($A49&gt;=Παραδοχές!$I$4,INDEX(Παραδοχές!$C$28:$I$28,7),INDEX(Παραδοχές!$C$28:$I$28,MATCH($A49,Παραδοχές!$C$4:$I$4,1))+($A49-INDEX(Παραδοχές!$C$4:$I$4,MATCH($A49,Παραδοχές!$C$4:$I$4,1)))*(INDEX(Παραδοχές!$C$28:$I$28,MATCH($A49,Παραδοχές!$C$4:$I$4,1)+1)-INDEX(Παραδοχές!$C$28:$I$28,MATCH($A49,Παραδοχές!$C$4:$I$4,1)))/(INDEX(Παραδοχές!$C$4:$I$4,MATCH($A49,Παραδοχές!$C$4:$I$4,1)+1)-INDEX(Παραδοχές!$C$4:$I$4,MATCH($A49,Παραδοχές!$C$4:$I$4,1))))</f>
        <v>66</v>
      </c>
      <c r="W49" s="13">
        <f>1/POWER(1+Παραδοχές!$C$8,A49-2026)</f>
        <v>0.19851967691854699</v>
      </c>
      <c r="X49" s="5">
        <f>IF($A49&gt;=Παραδοχές!$I$4,INDEX(Παραδοχές!$C$34:$I$34,7),INDEX(Παραδοχές!$C$34:$I$34,MATCH($A49,Παραδοχές!$C$4:$I$4,1))+($A49-INDEX(Παραδοχές!$C$4:$I$4,MATCH($A49,Παραδοχές!$C$4:$I$4,1)))*(INDEX(Παραδοχές!$C$34:$I$34,MATCH($A49,Παραδοχές!$C$4:$I$4,1)+1)-INDEX(Παραδοχές!$C$34:$I$34,MATCH($A49,Παραδοχές!$C$4:$I$4,1)))/(INDEX(Παραδοχές!$C$4:$I$4,MATCH($A49,Παραδοχές!$C$4:$I$4,1)+1)-INDEX(Παραδοχές!$C$4:$I$4,MATCH($A49,Παραδοχές!$C$4:$I$4,1))))</f>
        <v>-1</v>
      </c>
      <c r="Y49" s="5">
        <f>IF($A49&gt;=Παραδοχές!$I$4,INDEX(Παραδοχές!$C$35:$I$35,7),INDEX(Παραδοχές!$C$35:$I$35,MATCH($A49,Παραδοχές!$C$4:$I$4,1))+($A49-INDEX(Παραδοχές!$C$4:$I$4,MATCH($A49,Παραδοχές!$C$4:$I$4,1)))*(INDEX(Παραδοχές!$C$35:$I$35,MATCH($A49,Παραδοχές!$C$4:$I$4,1)+1)-INDEX(Παραδοχές!$C$35:$I$35,MATCH($A49,Παραδοχές!$C$4:$I$4,1)))/(INDEX(Παραδοχές!$C$4:$I$4,MATCH($A49,Παραδοχές!$C$4:$I$4,1)+1)-INDEX(Παραδοχές!$C$4:$I$4,MATCH($A49,Παραδοχές!$C$4:$I$4,1))))</f>
        <v>-0.45</v>
      </c>
      <c r="Z49" s="5">
        <f>IF($A49&gt;=Παραδοχές!$I$4,INDEX(Παραδοχές!$C$36:$I$36,7),INDEX(Παραδοχές!$C$36:$I$36,MATCH($A49,Παραδοχές!$C$4:$I$4,1))+($A49-INDEX(Παραδοχές!$C$4:$I$4,MATCH($A49,Παραδοχές!$C$4:$I$4,1)))*(INDEX(Παραδοχές!$C$36:$I$36,MATCH($A49,Παραδοχές!$C$4:$I$4,1)+1)-INDEX(Παραδοχές!$C$36:$I$36,MATCH($A49,Παραδοχές!$C$4:$I$4,1)))/(INDEX(Παραδοχές!$C$4:$I$4,MATCH($A49,Παραδοχές!$C$4:$I$4,1)+1)-INDEX(Παραδοχές!$C$4:$I$4,MATCH($A49,Παραδοχές!$C$4:$I$4,1))))</f>
        <v>-0.1</v>
      </c>
      <c r="AA49" s="5">
        <f>IF($A49&gt;=Παραδοχές!$I$4,INDEX(Παραδοχές!$C$37:$I$37,7),INDEX(Παραδοχές!$C$37:$I$37,MATCH($A49,Παραδοχές!$C$4:$I$4,1))+($A49-INDEX(Παραδοχές!$C$4:$I$4,MATCH($A49,Παραδοχές!$C$4:$I$4,1)))*(INDEX(Παραδοχές!$C$37:$I$37,MATCH($A49,Παραδοχές!$C$4:$I$4,1)+1)-INDEX(Παραδοχές!$C$37:$I$37,MATCH($A49,Παραδοχές!$C$4:$I$4,1)))/(INDEX(Παραδοχές!$C$4:$I$4,MATCH($A49,Παραδοχές!$C$4:$I$4,1)+1)-INDEX(Παραδοχές!$C$4:$I$4,MATCH($A49,Παραδοχές!$C$4:$I$4,1))))</f>
        <v>-0.7</v>
      </c>
      <c r="AB49" s="5">
        <f>IF($A49&gt;=Παραδοχές!$I$4,INDEX(Παραδοχές!$C$38:$I$38,7),INDEX(Παραδοχές!$C$38:$I$38,MATCH($A49,Παραδοχές!$C$4:$I$4,1))+($A49-INDEX(Παραδοχές!$C$4:$I$4,MATCH($A49,Παραδοχές!$C$4:$I$4,1)))*(INDEX(Παραδοχές!$C$38:$I$38,MATCH($A49,Παραδοχές!$C$4:$I$4,1)+1)-INDEX(Παραδοχές!$C$38:$I$38,MATCH($A49,Παραδοχές!$C$4:$I$4,1)))/(INDEX(Παραδοχές!$C$4:$I$4,MATCH($A49,Παραδοχές!$C$4:$I$4,1)+1)-INDEX(Παραδοχές!$C$4:$I$4,MATCH($A49,Παραδοχές!$C$4:$I$4,1))))</f>
        <v>-0.2</v>
      </c>
      <c r="AC49" s="5">
        <f>IF($A49&gt;=Παραδοχές!$I$4,INDEX(Παραδοχές!$C$39:$I$39,7),INDEX(Παραδοχές!$C$39:$I$39,MATCH($A49,Παραδοχές!$C$4:$I$4,1))+($A49-INDEX(Παραδοχές!$C$4:$I$4,MATCH($A49,Παραδοχές!$C$4:$I$4,1)))*(INDEX(Παραδοχές!$C$39:$I$39,MATCH($A49,Παραδοχές!$C$4:$I$4,1)+1)-INDEX(Παραδοχές!$C$39:$I$39,MATCH($A49,Παραδοχές!$C$4:$I$4,1)))/(INDEX(Παραδοχές!$C$4:$I$4,MATCH($A49,Παραδοχές!$C$4:$I$4,1)+1)-INDEX(Παραδοχές!$C$4:$I$4,MATCH($A49,Παραδοχές!$C$4:$I$4,1))))</f>
        <v>-0.15</v>
      </c>
      <c r="AD49" s="5">
        <f>IF($A49&gt;=Παραδοχές!$I$4,INDEX(Παραδοχές!$C$40:$I$40,7),INDEX(Παραδοχές!$C$40:$I$40,MATCH($A49,Παραδοχές!$C$4:$I$4,1))+($A49-INDEX(Παραδοχές!$C$4:$I$4,MATCH($A49,Παραδοχές!$C$4:$I$4,1)))*(INDEX(Παραδοχές!$C$40:$I$40,MATCH($A49,Παραδοχές!$C$4:$I$4,1)+1)-INDEX(Παραδοχές!$C$40:$I$40,MATCH($A49,Παραδοχές!$C$4:$I$4,1)))/(INDEX(Παραδοχές!$C$4:$I$4,MATCH($A49,Παραδοχές!$C$4:$I$4,1)+1)-INDEX(Παραδοχές!$C$4:$I$4,MATCH($A49,Παραδοχές!$C$4:$I$4,1))))</f>
        <v>-0.12</v>
      </c>
      <c r="AE49" s="5">
        <f>IF($A49&gt;=Παραδοχές!$I$4,INDEX(Παραδοχές!$C$41:$I$41,7),INDEX(Παραδοχές!$C$41:$I$41,MATCH($A49,Παραδοχές!$C$4:$I$4,1))+($A49-INDEX(Παραδοχές!$C$4:$I$4,MATCH($A49,Παραδοχές!$C$4:$I$4,1)))*(INDEX(Παραδοχές!$C$41:$I$41,MATCH($A49,Παραδοχές!$C$4:$I$4,1)+1)-INDEX(Παραδοχές!$C$41:$I$41,MATCH($A49,Παραδοχές!$C$4:$I$4,1)))/(INDEX(Παραδοχές!$C$4:$I$4,MATCH($A49,Παραδοχές!$C$4:$I$4,1)+1)-INDEX(Παραδοχές!$C$4:$I$4,MATCH($A49,Παραδοχές!$C$4:$I$4,1))))</f>
        <v>2.2000000000000002</v>
      </c>
      <c r="AF49" s="5">
        <f>IF($A49&gt;=Παραδοχές!$I$4,INDEX(Παραδοχές!$C$42:$I$42,7),INDEX(Παραδοχές!$C$42:$I$42,MATCH($A49,Παραδοχές!$C$4:$I$4,1))+($A49-INDEX(Παραδοχές!$C$4:$I$4,MATCH($A49,Παραδοχές!$C$4:$I$4,1)))*(INDEX(Παραδοχές!$C$42:$I$42,MATCH($A49,Παραδοχές!$C$4:$I$4,1)+1)-INDEX(Παραδοχές!$C$42:$I$42,MATCH($A49,Παραδοχές!$C$4:$I$4,1)))/(INDEX(Παραδοχές!$C$4:$I$4,MATCH($A49,Παραδοχές!$C$4:$I$4,1)+1)-INDEX(Παραδοχές!$C$4:$I$4,MATCH($A49,Παραδοχές!$C$4:$I$4,1))))</f>
        <v>-1</v>
      </c>
    </row>
    <row r="50" spans="1:32" ht="15" customHeight="1" x14ac:dyDescent="0.25">
      <c r="A50" s="4">
        <v>2074</v>
      </c>
      <c r="B50" s="5">
        <f>IF($A50&gt;=Παραδοχές!$I$4,INDEX(Παραδοχές!$C$5:$I$5,7),INDEX(Παραδοχές!$C$5:$I$5,MATCH($A50,Παραδοχές!$C$4:$I$4,1))+($A50-INDEX(Παραδοχές!$C$4:$I$4,MATCH($A50,Παραδοχές!$C$4:$I$4,1)))*(INDEX(Παραδοχές!$C$5:$I$5,MATCH($A50,Παραδοχές!$C$4:$I$4,1)+1)-INDEX(Παραδοχές!$C$5:$I$5,MATCH($A50,Παραδοχές!$C$4:$I$4,1)))/(INDEX(Παραδοχές!$C$4:$I$4,MATCH($A50,Παραδοχές!$C$4:$I$4,1)+1)-INDEX(Παραδοχές!$C$4:$I$4,MATCH($A50,Παραδοχές!$C$4:$I$4,1))))</f>
        <v>1.2</v>
      </c>
      <c r="C50" s="5">
        <f>IF($A50&gt;=Παραδοχές!$I$4,INDEX(Παραδοχές!$C$6:$I$6,7),INDEX(Παραδοχές!$C$6:$I$6,MATCH($A50,Παραδοχές!$C$4:$I$4,1))+($A50-INDEX(Παραδοχές!$C$4:$I$4,MATCH($A50,Παραδοχές!$C$4:$I$4,1)))*(INDEX(Παραδοχές!$C$6:$I$6,MATCH($A50,Παραδοχές!$C$4:$I$4,1)+1)-INDEX(Παραδοχές!$C$6:$I$6,MATCH($A50,Παραδοχές!$C$4:$I$4,1)))/(INDEX(Παραδοχές!$C$4:$I$4,MATCH($A50,Παραδοχές!$C$4:$I$4,1)+1)-INDEX(Παραδοχές!$C$4:$I$4,MATCH($A50,Παραδοχές!$C$4:$I$4,1))))</f>
        <v>2</v>
      </c>
      <c r="D50" s="6">
        <f t="shared" si="5"/>
        <v>1099.48570823881</v>
      </c>
      <c r="E50" s="5">
        <f>CHOOSE(Παραδοχές!$C$15,IF($A50&gt;=Παραδοχές!$I$4,INDEX(Παραδοχές!$C$11:$I$11,7),INDEX(Παραδοχές!$C$11:$I$11,MATCH($A50,Παραδοχές!$C$4:$I$4,1))+($A50-INDEX(Παραδοχές!$C$4:$I$4,MATCH($A50,Παραδοχές!$C$4:$I$4,1)))*(INDEX(Παραδοχές!$C$11:$I$11,MATCH($A50,Παραδοχές!$C$4:$I$4,1)+1)-INDEX(Παραδοχές!$C$11:$I$11,MATCH($A50,Παραδοχές!$C$4:$I$4,1)))/(INDEX(Παραδοχές!$C$4:$I$4,MATCH($A50,Παραδοχές!$C$4:$I$4,1)+1)-INDEX(Παραδοχές!$C$4:$I$4,MATCH($A50,Παραδοχές!$C$4:$I$4,1)))),IF($A50&gt;=Παραδοχές!$I$4,INDEX(Παραδοχές!$C$12:$I$12,7),INDEX(Παραδοχές!$C$12:$I$12,MATCH($A50,Παραδοχές!$C$4:$I$4,1))+($A50-INDEX(Παραδοχές!$C$4:$I$4,MATCH($A50,Παραδοχές!$C$4:$I$4,1)))*(INDEX(Παραδοχές!$C$12:$I$12,MATCH($A50,Παραδοχές!$C$4:$I$4,1)+1)-INDEX(Παραδοχές!$C$12:$I$12,MATCH($A50,Παραδοχές!$C$4:$I$4,1)))/(INDEX(Παραδοχές!$C$4:$I$4,MATCH($A50,Παραδοχές!$C$4:$I$4,1)+1)-INDEX(Παραδοχές!$C$4:$I$4,MATCH($A50,Παραδοχές!$C$4:$I$4,1)))))</f>
        <v>11.4</v>
      </c>
      <c r="F50" s="5">
        <f>SUM(O50:S50)+Παραδοχές!$K$34*(X50+IF($A50&gt;=2027,Παραδοχές!$J$34,0))+Παραδοχές!$K$35*(Y50+IF($A50&gt;=2027,Παραδοχές!$J$35,0))+Παραδοχές!$K$36*(Z50+IF($A50&gt;=2027,Παραδοχές!$J$36,0))+Παραδοχές!$K$37*(AA50+IF($A50&gt;=2027,Παραδοχές!$J$37,0))+Παραδοχές!$K$38*(AB50+IF($A50&gt;=2027,Παραδοχές!$J$38,0))+Παραδοχές!$K$39*(AC50+IF($A50&gt;=2027,Παραδοχές!$J$39,0))+Παραδοχές!$K$40*(AD50+IF($A50&gt;=2027,Παραδοχές!$J$40,0))+Παραδοχές!$K$41*(AE50+IF($A50&gt;=2027,Παραδοχές!$J$41,0))+Παραδοχές!$K$42*(AF50+IF($A50&gt;=2027,Παραδοχές!$J$42,0))</f>
        <v>0</v>
      </c>
      <c r="G50" s="5">
        <f t="shared" si="0"/>
        <v>11.4</v>
      </c>
      <c r="H50" s="5">
        <f>CHOOSE(Παραδοχές!$C$15,IF($A50&gt;=Παραδοχές!$I$4,INDEX(Παραδοχές!$C$13:$I$13,7),INDEX(Παραδοχές!$C$13:$I$13,MATCH($A50,Παραδοχές!$C$4:$I$4,1))+($A50-INDEX(Παραδοχές!$C$4:$I$4,MATCH($A50,Παραδοχές!$C$4:$I$4,1)))*(INDEX(Παραδοχές!$C$13:$I$13,MATCH($A50,Παραδοχές!$C$4:$I$4,1)+1)-INDEX(Παραδοχές!$C$13:$I$13,MATCH($A50,Παραδοχές!$C$4:$I$4,1)))/(INDEX(Παραδοχές!$C$4:$I$4,MATCH($A50,Παραδοχές!$C$4:$I$4,1)+1)-INDEX(Παραδοχές!$C$4:$I$4,MATCH($A50,Παραδοχές!$C$4:$I$4,1)))),IF($A50&gt;=Παραδοχές!$I$4,INDEX(Παραδοχές!$C$14:$I$14,7),INDEX(Παραδοχές!$C$14:$I$14,MATCH($A50,Παραδοχές!$C$4:$I$4,1))+($A50-INDEX(Παραδοχές!$C$4:$I$4,MATCH($A50,Παραδοχές!$C$4:$I$4,1)))*(INDEX(Παραδοχές!$C$14:$I$14,MATCH($A50,Παραδοχές!$C$4:$I$4,1)+1)-INDEX(Παραδοχές!$C$14:$I$14,MATCH($A50,Παραδοχές!$C$4:$I$4,1)))/(INDEX(Παραδοχές!$C$4:$I$4,MATCH($A50,Παραδοχές!$C$4:$I$4,1)+1)-INDEX(Παραδοχές!$C$4:$I$4,MATCH($A50,Παραδοχές!$C$4:$I$4,1)))))</f>
        <v>6.15</v>
      </c>
      <c r="I50" s="5">
        <f t="shared" si="1"/>
        <v>5.25</v>
      </c>
      <c r="J50" s="10">
        <f t="shared" si="2"/>
        <v>57.722999682537797</v>
      </c>
      <c r="K50" s="10">
        <f t="shared" si="3"/>
        <v>125.341370739225</v>
      </c>
      <c r="L50" s="10">
        <f t="shared" si="4"/>
        <v>67.618371056687096</v>
      </c>
      <c r="M50" s="10">
        <f>J50/POWER(1+Παραδοχές!$C$8,A50-2026)</f>
        <v>11.0716437176297</v>
      </c>
      <c r="N50" s="6">
        <f>SUM($M$2:M50)</f>
        <v>645.51378448079402</v>
      </c>
      <c r="O50" s="5">
        <f>Παραδοχές!$K$18*(IF($A50&gt;=Παραδοχές!$I$4,INDEX(Παραδοχές!$C$18:$I$18,7),INDEX(Παραδοχές!$C$18:$I$18,MATCH($A50,Παραδοχές!$C$4:$I$4,1))+($A50-INDEX(Παραδοχές!$C$4:$I$4,MATCH($A50,Παραδοχές!$C$4:$I$4,1)))*(INDEX(Παραδοχές!$C$18:$I$18,MATCH($A50,Παραδοχές!$C$4:$I$4,1)+1)-INDEX(Παραδοχές!$C$18:$I$18,MATCH($A50,Παραδοχές!$C$4:$I$4,1)))/(INDEX(Παραδοχές!$C$4:$I$4,MATCH($A50,Παραδοχές!$C$4:$I$4,1)+1)-INDEX(Παραδοχές!$C$4:$I$4,MATCH($A50,Παραδοχές!$C$4:$I$4,1)))))</f>
        <v>0</v>
      </c>
      <c r="P50" s="5">
        <f>Παραδοχές!$K$19*(IF($A50&gt;=Παραδοχές!$I$4,INDEX(Παραδοχές!$C$19:$I$19,7),INDEX(Παραδοχές!$C$19:$I$19,MATCH($A50,Παραδοχές!$C$4:$I$4,1))+($A50-INDEX(Παραδοχές!$C$4:$I$4,MATCH($A50,Παραδοχές!$C$4:$I$4,1)))*(INDEX(Παραδοχές!$C$19:$I$19,MATCH($A50,Παραδοχές!$C$4:$I$4,1)+1)-INDEX(Παραδοχές!$C$19:$I$19,MATCH($A50,Παραδοχές!$C$4:$I$4,1)))/(INDEX(Παραδοχές!$C$4:$I$4,MATCH($A50,Παραδοχές!$C$4:$I$4,1)+1)-INDEX(Παραδοχές!$C$4:$I$4,MATCH($A50,Παραδοχές!$C$4:$I$4,1)))))</f>
        <v>0</v>
      </c>
      <c r="Q50" s="5">
        <f>Παραδοχές!$K$20*(IF($A50&gt;=Παραδοχές!$I$4,INDEX(Παραδοχές!$C$20:$I$20,7),INDEX(Παραδοχές!$C$20:$I$20,MATCH($A50,Παραδοχές!$C$4:$I$4,1))+($A50-INDEX(Παραδοχές!$C$4:$I$4,MATCH($A50,Παραδοχές!$C$4:$I$4,1)))*(INDEX(Παραδοχές!$C$20:$I$20,MATCH($A50,Παραδοχές!$C$4:$I$4,1)+1)-INDEX(Παραδοχές!$C$20:$I$20,MATCH($A50,Παραδοχές!$C$4:$I$4,1)))/(INDEX(Παραδοχές!$C$4:$I$4,MATCH($A50,Παραδοχές!$C$4:$I$4,1)+1)-INDEX(Παραδοχές!$C$4:$I$4,MATCH($A50,Παραδοχές!$C$4:$I$4,1)))))</f>
        <v>0</v>
      </c>
      <c r="R50" s="5">
        <f>Παραδοχές!$K$21*(IF($A50&gt;=Παραδοχές!$I$4,INDEX(Παραδοχές!$C$21:$I$21,7),INDEX(Παραδοχές!$C$21:$I$21,MATCH($A50,Παραδοχές!$C$4:$I$4,1))+($A50-INDEX(Παραδοχές!$C$4:$I$4,MATCH($A50,Παραδοχές!$C$4:$I$4,1)))*(INDEX(Παραδοχές!$C$21:$I$21,MATCH($A50,Παραδοχές!$C$4:$I$4,1)+1)-INDEX(Παραδοχές!$C$21:$I$21,MATCH($A50,Παραδοχές!$C$4:$I$4,1)))/(INDEX(Παραδοχές!$C$4:$I$4,MATCH($A50,Παραδοχές!$C$4:$I$4,1)+1)-INDEX(Παραδοχές!$C$4:$I$4,MATCH($A50,Παραδοχές!$C$4:$I$4,1)))))</f>
        <v>0</v>
      </c>
      <c r="S50" s="5">
        <f>Παραδοχές!$K$22*(IF($A50&gt;=Παραδοχές!$I$4,INDEX(Παραδοχές!$C$22:$I$22,7),INDEX(Παραδοχές!$C$22:$I$22,MATCH($A50,Παραδοχές!$C$4:$I$4,1))+($A50-INDEX(Παραδοχές!$C$4:$I$4,MATCH($A50,Παραδοχές!$C$4:$I$4,1)))*(INDEX(Παραδοχές!$C$22:$I$22,MATCH($A50,Παραδοχές!$C$4:$I$4,1)+1)-INDEX(Παραδοχές!$C$22:$I$22,MATCH($A50,Παραδοχές!$C$4:$I$4,1)))/(INDEX(Παραδοχές!$C$4:$I$4,MATCH($A50,Παραδοχές!$C$4:$I$4,1)+1)-INDEX(Παραδοχές!$C$4:$I$4,MATCH($A50,Παραδοχές!$C$4:$I$4,1)))))</f>
        <v>0</v>
      </c>
      <c r="T50" s="6">
        <f>IF($A50&gt;=Παραδοχές!$I$4,INDEX(Παραδοχές!$C$26:$I$26,7),INDEX(Παραδοχές!$C$26:$I$26,MATCH($A50,Παραδοχές!$C$4:$I$4,1))+($A50-INDEX(Παραδοχές!$C$4:$I$4,MATCH($A50,Παραδοχές!$C$4:$I$4,1)))*(INDEX(Παραδοχές!$C$26:$I$26,MATCH($A50,Παραδοχές!$C$4:$I$4,1)+1)-INDEX(Παραδοχές!$C$26:$I$26,MATCH($A50,Παραδοχές!$C$4:$I$4,1)))/(INDEX(Παραδοχές!$C$4:$I$4,MATCH($A50,Παραδοχές!$C$4:$I$4,1)+1)-INDEX(Παραδοχές!$C$4:$I$4,MATCH($A50,Παραδοχές!$C$4:$I$4,1))))</f>
        <v>2511</v>
      </c>
      <c r="U50" s="6">
        <f>IF($A50&gt;=Παραδοχές!$I$4,INDEX(Παραδοχές!$C$27:$I$27,7),INDEX(Παραδοχές!$C$27:$I$27,MATCH($A50,Παραδοχές!$C$4:$I$4,1))+($A50-INDEX(Παραδοχές!$C$4:$I$4,MATCH($A50,Παραδοχές!$C$4:$I$4,1)))*(INDEX(Παραδοχές!$C$27:$I$27,MATCH($A50,Παραδοχές!$C$4:$I$4,1)+1)-INDEX(Παραδοχές!$C$27:$I$27,MATCH($A50,Παραδοχές!$C$4:$I$4,1)))/(INDEX(Παραδοχές!$C$4:$I$4,MATCH($A50,Παραδοχές!$C$4:$I$4,1)+1)-INDEX(Παραδοχές!$C$4:$I$4,MATCH($A50,Παραδοχές!$C$4:$I$4,1))))</f>
        <v>3749</v>
      </c>
      <c r="V50" s="12">
        <f>IF($A50&gt;=Παραδοχές!$I$4,INDEX(Παραδοχές!$C$28:$I$28,7),INDEX(Παραδοχές!$C$28:$I$28,MATCH($A50,Παραδοχές!$C$4:$I$4,1))+($A50-INDEX(Παραδοχές!$C$4:$I$4,MATCH($A50,Παραδοχές!$C$4:$I$4,1)))*(INDEX(Παραδοχές!$C$28:$I$28,MATCH($A50,Παραδοχές!$C$4:$I$4,1)+1)-INDEX(Παραδοχές!$C$28:$I$28,MATCH($A50,Παραδοχές!$C$4:$I$4,1)))/(INDEX(Παραδοχές!$C$4:$I$4,MATCH($A50,Παραδοχές!$C$4:$I$4,1)+1)-INDEX(Παραδοχές!$C$4:$I$4,MATCH($A50,Παραδοχές!$C$4:$I$4,1))))</f>
        <v>66</v>
      </c>
      <c r="W50" s="13">
        <f>1/POWER(1+Παραδοχές!$C$8,A50-2026)</f>
        <v>0.191806451129031</v>
      </c>
      <c r="X50" s="5">
        <f>IF($A50&gt;=Παραδοχές!$I$4,INDEX(Παραδοχές!$C$34:$I$34,7),INDEX(Παραδοχές!$C$34:$I$34,MATCH($A50,Παραδοχές!$C$4:$I$4,1))+($A50-INDEX(Παραδοχές!$C$4:$I$4,MATCH($A50,Παραδοχές!$C$4:$I$4,1)))*(INDEX(Παραδοχές!$C$34:$I$34,MATCH($A50,Παραδοχές!$C$4:$I$4,1)+1)-INDEX(Παραδοχές!$C$34:$I$34,MATCH($A50,Παραδοχές!$C$4:$I$4,1)))/(INDEX(Παραδοχές!$C$4:$I$4,MATCH($A50,Παραδοχές!$C$4:$I$4,1)+1)-INDEX(Παραδοχές!$C$4:$I$4,MATCH($A50,Παραδοχές!$C$4:$I$4,1))))</f>
        <v>-1</v>
      </c>
      <c r="Y50" s="5">
        <f>IF($A50&gt;=Παραδοχές!$I$4,INDEX(Παραδοχές!$C$35:$I$35,7),INDEX(Παραδοχές!$C$35:$I$35,MATCH($A50,Παραδοχές!$C$4:$I$4,1))+($A50-INDEX(Παραδοχές!$C$4:$I$4,MATCH($A50,Παραδοχές!$C$4:$I$4,1)))*(INDEX(Παραδοχές!$C$35:$I$35,MATCH($A50,Παραδοχές!$C$4:$I$4,1)+1)-INDEX(Παραδοχές!$C$35:$I$35,MATCH($A50,Παραδοχές!$C$4:$I$4,1)))/(INDEX(Παραδοχές!$C$4:$I$4,MATCH($A50,Παραδοχές!$C$4:$I$4,1)+1)-INDEX(Παραδοχές!$C$4:$I$4,MATCH($A50,Παραδοχές!$C$4:$I$4,1))))</f>
        <v>-0.45</v>
      </c>
      <c r="Z50" s="5">
        <f>IF($A50&gt;=Παραδοχές!$I$4,INDEX(Παραδοχές!$C$36:$I$36,7),INDEX(Παραδοχές!$C$36:$I$36,MATCH($A50,Παραδοχές!$C$4:$I$4,1))+($A50-INDEX(Παραδοχές!$C$4:$I$4,MATCH($A50,Παραδοχές!$C$4:$I$4,1)))*(INDEX(Παραδοχές!$C$36:$I$36,MATCH($A50,Παραδοχές!$C$4:$I$4,1)+1)-INDEX(Παραδοχές!$C$36:$I$36,MATCH($A50,Παραδοχές!$C$4:$I$4,1)))/(INDEX(Παραδοχές!$C$4:$I$4,MATCH($A50,Παραδοχές!$C$4:$I$4,1)+1)-INDEX(Παραδοχές!$C$4:$I$4,MATCH($A50,Παραδοχές!$C$4:$I$4,1))))</f>
        <v>-0.1</v>
      </c>
      <c r="AA50" s="5">
        <f>IF($A50&gt;=Παραδοχές!$I$4,INDEX(Παραδοχές!$C$37:$I$37,7),INDEX(Παραδοχές!$C$37:$I$37,MATCH($A50,Παραδοχές!$C$4:$I$4,1))+($A50-INDEX(Παραδοχές!$C$4:$I$4,MATCH($A50,Παραδοχές!$C$4:$I$4,1)))*(INDEX(Παραδοχές!$C$37:$I$37,MATCH($A50,Παραδοχές!$C$4:$I$4,1)+1)-INDEX(Παραδοχές!$C$37:$I$37,MATCH($A50,Παραδοχές!$C$4:$I$4,1)))/(INDEX(Παραδοχές!$C$4:$I$4,MATCH($A50,Παραδοχές!$C$4:$I$4,1)+1)-INDEX(Παραδοχές!$C$4:$I$4,MATCH($A50,Παραδοχές!$C$4:$I$4,1))))</f>
        <v>-0.7</v>
      </c>
      <c r="AB50" s="5">
        <f>IF($A50&gt;=Παραδοχές!$I$4,INDEX(Παραδοχές!$C$38:$I$38,7),INDEX(Παραδοχές!$C$38:$I$38,MATCH($A50,Παραδοχές!$C$4:$I$4,1))+($A50-INDEX(Παραδοχές!$C$4:$I$4,MATCH($A50,Παραδοχές!$C$4:$I$4,1)))*(INDEX(Παραδοχές!$C$38:$I$38,MATCH($A50,Παραδοχές!$C$4:$I$4,1)+1)-INDEX(Παραδοχές!$C$38:$I$38,MATCH($A50,Παραδοχές!$C$4:$I$4,1)))/(INDEX(Παραδοχές!$C$4:$I$4,MATCH($A50,Παραδοχές!$C$4:$I$4,1)+1)-INDEX(Παραδοχές!$C$4:$I$4,MATCH($A50,Παραδοχές!$C$4:$I$4,1))))</f>
        <v>-0.2</v>
      </c>
      <c r="AC50" s="5">
        <f>IF($A50&gt;=Παραδοχές!$I$4,INDEX(Παραδοχές!$C$39:$I$39,7),INDEX(Παραδοχές!$C$39:$I$39,MATCH($A50,Παραδοχές!$C$4:$I$4,1))+($A50-INDEX(Παραδοχές!$C$4:$I$4,MATCH($A50,Παραδοχές!$C$4:$I$4,1)))*(INDEX(Παραδοχές!$C$39:$I$39,MATCH($A50,Παραδοχές!$C$4:$I$4,1)+1)-INDEX(Παραδοχές!$C$39:$I$39,MATCH($A50,Παραδοχές!$C$4:$I$4,1)))/(INDEX(Παραδοχές!$C$4:$I$4,MATCH($A50,Παραδοχές!$C$4:$I$4,1)+1)-INDEX(Παραδοχές!$C$4:$I$4,MATCH($A50,Παραδοχές!$C$4:$I$4,1))))</f>
        <v>-0.15</v>
      </c>
      <c r="AD50" s="5">
        <f>IF($A50&gt;=Παραδοχές!$I$4,INDEX(Παραδοχές!$C$40:$I$40,7),INDEX(Παραδοχές!$C$40:$I$40,MATCH($A50,Παραδοχές!$C$4:$I$4,1))+($A50-INDEX(Παραδοχές!$C$4:$I$4,MATCH($A50,Παραδοχές!$C$4:$I$4,1)))*(INDEX(Παραδοχές!$C$40:$I$40,MATCH($A50,Παραδοχές!$C$4:$I$4,1)+1)-INDEX(Παραδοχές!$C$40:$I$40,MATCH($A50,Παραδοχές!$C$4:$I$4,1)))/(INDEX(Παραδοχές!$C$4:$I$4,MATCH($A50,Παραδοχές!$C$4:$I$4,1)+1)-INDEX(Παραδοχές!$C$4:$I$4,MATCH($A50,Παραδοχές!$C$4:$I$4,1))))</f>
        <v>-0.12</v>
      </c>
      <c r="AE50" s="5">
        <f>IF($A50&gt;=Παραδοχές!$I$4,INDEX(Παραδοχές!$C$41:$I$41,7),INDEX(Παραδοχές!$C$41:$I$41,MATCH($A50,Παραδοχές!$C$4:$I$4,1))+($A50-INDEX(Παραδοχές!$C$4:$I$4,MATCH($A50,Παραδοχές!$C$4:$I$4,1)))*(INDEX(Παραδοχές!$C$41:$I$41,MATCH($A50,Παραδοχές!$C$4:$I$4,1)+1)-INDEX(Παραδοχές!$C$41:$I$41,MATCH($A50,Παραδοχές!$C$4:$I$4,1)))/(INDEX(Παραδοχές!$C$4:$I$4,MATCH($A50,Παραδοχές!$C$4:$I$4,1)+1)-INDEX(Παραδοχές!$C$4:$I$4,MATCH($A50,Παραδοχές!$C$4:$I$4,1))))</f>
        <v>2.2000000000000002</v>
      </c>
      <c r="AF50" s="5">
        <f>IF($A50&gt;=Παραδοχές!$I$4,INDEX(Παραδοχές!$C$42:$I$42,7),INDEX(Παραδοχές!$C$42:$I$42,MATCH($A50,Παραδοχές!$C$4:$I$4,1))+($A50-INDEX(Παραδοχές!$C$4:$I$4,MATCH($A50,Παραδοχές!$C$4:$I$4,1)))*(INDEX(Παραδοχές!$C$42:$I$42,MATCH($A50,Παραδοχές!$C$4:$I$4,1)+1)-INDEX(Παραδοχές!$C$42:$I$42,MATCH($A50,Παραδοχές!$C$4:$I$4,1)))/(INDEX(Παραδοχές!$C$4:$I$4,MATCH($A50,Παραδοχές!$C$4:$I$4,1)+1)-INDEX(Παραδοχές!$C$4:$I$4,MATCH($A50,Παραδοχές!$C$4:$I$4,1))))</f>
        <v>-1</v>
      </c>
    </row>
    <row r="51" spans="1:32" ht="15" customHeight="1" x14ac:dyDescent="0.25">
      <c r="A51" s="4">
        <v>2075</v>
      </c>
      <c r="B51" s="5">
        <f>IF($A51&gt;=Παραδοχές!$I$4,INDEX(Παραδοχές!$C$5:$I$5,7),INDEX(Παραδοχές!$C$5:$I$5,MATCH($A51,Παραδοχές!$C$4:$I$4,1))+($A51-INDEX(Παραδοχές!$C$4:$I$4,MATCH($A51,Παραδοχές!$C$4:$I$4,1)))*(INDEX(Παραδοχές!$C$5:$I$5,MATCH($A51,Παραδοχές!$C$4:$I$4,1)+1)-INDEX(Παραδοχές!$C$5:$I$5,MATCH($A51,Παραδοχές!$C$4:$I$4,1)))/(INDEX(Παραδοχές!$C$4:$I$4,MATCH($A51,Παραδοχές!$C$4:$I$4,1)+1)-INDEX(Παραδοχές!$C$4:$I$4,MATCH($A51,Παραδοχές!$C$4:$I$4,1))))</f>
        <v>1.2</v>
      </c>
      <c r="C51" s="5">
        <f>IF($A51&gt;=Παραδοχές!$I$4,INDEX(Παραδοχές!$C$6:$I$6,7),INDEX(Παραδοχές!$C$6:$I$6,MATCH($A51,Παραδοχές!$C$4:$I$4,1))+($A51-INDEX(Παραδοχές!$C$4:$I$4,MATCH($A51,Παραδοχές!$C$4:$I$4,1)))*(INDEX(Παραδοχές!$C$6:$I$6,MATCH($A51,Παραδοχές!$C$4:$I$4,1)+1)-INDEX(Παραδοχές!$C$6:$I$6,MATCH($A51,Παραδοχές!$C$4:$I$4,1)))/(INDEX(Παραδοχές!$C$4:$I$4,MATCH($A51,Παραδοχές!$C$4:$I$4,1)+1)-INDEX(Παραδοχές!$C$4:$I$4,MATCH($A51,Παραδοχές!$C$4:$I$4,1))))</f>
        <v>2</v>
      </c>
      <c r="D51" s="6">
        <f t="shared" si="5"/>
        <v>1134.6692509024599</v>
      </c>
      <c r="E51" s="5">
        <f>CHOOSE(Παραδοχές!$C$15,IF($A51&gt;=Παραδοχές!$I$4,INDEX(Παραδοχές!$C$11:$I$11,7),INDEX(Παραδοχές!$C$11:$I$11,MATCH($A51,Παραδοχές!$C$4:$I$4,1))+($A51-INDEX(Παραδοχές!$C$4:$I$4,MATCH($A51,Παραδοχές!$C$4:$I$4,1)))*(INDEX(Παραδοχές!$C$11:$I$11,MATCH($A51,Παραδοχές!$C$4:$I$4,1)+1)-INDEX(Παραδοχές!$C$11:$I$11,MATCH($A51,Παραδοχές!$C$4:$I$4,1)))/(INDEX(Παραδοχές!$C$4:$I$4,MATCH($A51,Παραδοχές!$C$4:$I$4,1)+1)-INDEX(Παραδοχές!$C$4:$I$4,MATCH($A51,Παραδοχές!$C$4:$I$4,1)))),IF($A51&gt;=Παραδοχές!$I$4,INDEX(Παραδοχές!$C$12:$I$12,7),INDEX(Παραδοχές!$C$12:$I$12,MATCH($A51,Παραδοχές!$C$4:$I$4,1))+($A51-INDEX(Παραδοχές!$C$4:$I$4,MATCH($A51,Παραδοχές!$C$4:$I$4,1)))*(INDEX(Παραδοχές!$C$12:$I$12,MATCH($A51,Παραδοχές!$C$4:$I$4,1)+1)-INDEX(Παραδοχές!$C$12:$I$12,MATCH($A51,Παραδοχές!$C$4:$I$4,1)))/(INDEX(Παραδοχές!$C$4:$I$4,MATCH($A51,Παραδοχές!$C$4:$I$4,1)+1)-INDEX(Παραδοχές!$C$4:$I$4,MATCH($A51,Παραδοχές!$C$4:$I$4,1)))))</f>
        <v>11.4</v>
      </c>
      <c r="F51" s="5">
        <f>SUM(O51:S51)+Παραδοχές!$K$34*(X51+IF($A51&gt;=2027,Παραδοχές!$J$34,0))+Παραδοχές!$K$35*(Y51+IF($A51&gt;=2027,Παραδοχές!$J$35,0))+Παραδοχές!$K$36*(Z51+IF($A51&gt;=2027,Παραδοχές!$J$36,0))+Παραδοχές!$K$37*(AA51+IF($A51&gt;=2027,Παραδοχές!$J$37,0))+Παραδοχές!$K$38*(AB51+IF($A51&gt;=2027,Παραδοχές!$J$38,0))+Παραδοχές!$K$39*(AC51+IF($A51&gt;=2027,Παραδοχές!$J$39,0))+Παραδοχές!$K$40*(AD51+IF($A51&gt;=2027,Παραδοχές!$J$40,0))+Παραδοχές!$K$41*(AE51+IF($A51&gt;=2027,Παραδοχές!$J$41,0))+Παραδοχές!$K$42*(AF51+IF($A51&gt;=2027,Παραδοχές!$J$42,0))</f>
        <v>0</v>
      </c>
      <c r="G51" s="5">
        <f t="shared" si="0"/>
        <v>11.4</v>
      </c>
      <c r="H51" s="5">
        <f>CHOOSE(Παραδοχές!$C$15,IF($A51&gt;=Παραδοχές!$I$4,INDEX(Παραδοχές!$C$13:$I$13,7),INDEX(Παραδοχές!$C$13:$I$13,MATCH($A51,Παραδοχές!$C$4:$I$4,1))+($A51-INDEX(Παραδοχές!$C$4:$I$4,MATCH($A51,Παραδοχές!$C$4:$I$4,1)))*(INDEX(Παραδοχές!$C$13:$I$13,MATCH($A51,Παραδοχές!$C$4:$I$4,1)+1)-INDEX(Παραδοχές!$C$13:$I$13,MATCH($A51,Παραδοχές!$C$4:$I$4,1)))/(INDEX(Παραδοχές!$C$4:$I$4,MATCH($A51,Παραδοχές!$C$4:$I$4,1)+1)-INDEX(Παραδοχές!$C$4:$I$4,MATCH($A51,Παραδοχές!$C$4:$I$4,1)))),IF($A51&gt;=Παραδοχές!$I$4,INDEX(Παραδοχές!$C$14:$I$14,7),INDEX(Παραδοχές!$C$14:$I$14,MATCH($A51,Παραδοχές!$C$4:$I$4,1))+($A51-INDEX(Παραδοχές!$C$4:$I$4,MATCH($A51,Παραδοχές!$C$4:$I$4,1)))*(INDEX(Παραδοχές!$C$14:$I$14,MATCH($A51,Παραδοχές!$C$4:$I$4,1)+1)-INDEX(Παραδοχές!$C$14:$I$14,MATCH($A51,Παραδοχές!$C$4:$I$4,1)))/(INDEX(Παραδοχές!$C$4:$I$4,MATCH($A51,Παραδοχές!$C$4:$I$4,1)+1)-INDEX(Παραδοχές!$C$4:$I$4,MATCH($A51,Παραδοχές!$C$4:$I$4,1)))))</f>
        <v>6.15</v>
      </c>
      <c r="I51" s="5">
        <f t="shared" si="1"/>
        <v>5.25</v>
      </c>
      <c r="J51" s="10">
        <f t="shared" si="2"/>
        <v>59.570135672379003</v>
      </c>
      <c r="K51" s="10">
        <f t="shared" si="3"/>
        <v>129.35229460287999</v>
      </c>
      <c r="L51" s="10">
        <f t="shared" si="4"/>
        <v>69.782158930501097</v>
      </c>
      <c r="M51" s="10">
        <f>J51/POWER(1+Παραδοχές!$C$8,A51-2026)</f>
        <v>11.0395519967091</v>
      </c>
      <c r="N51" s="6">
        <f>SUM($M$2:M51)</f>
        <v>656.55333647750297</v>
      </c>
      <c r="O51" s="5">
        <f>Παραδοχές!$K$18*(IF($A51&gt;=Παραδοχές!$I$4,INDEX(Παραδοχές!$C$18:$I$18,7),INDEX(Παραδοχές!$C$18:$I$18,MATCH($A51,Παραδοχές!$C$4:$I$4,1))+($A51-INDEX(Παραδοχές!$C$4:$I$4,MATCH($A51,Παραδοχές!$C$4:$I$4,1)))*(INDEX(Παραδοχές!$C$18:$I$18,MATCH($A51,Παραδοχές!$C$4:$I$4,1)+1)-INDEX(Παραδοχές!$C$18:$I$18,MATCH($A51,Παραδοχές!$C$4:$I$4,1)))/(INDEX(Παραδοχές!$C$4:$I$4,MATCH($A51,Παραδοχές!$C$4:$I$4,1)+1)-INDEX(Παραδοχές!$C$4:$I$4,MATCH($A51,Παραδοχές!$C$4:$I$4,1)))))</f>
        <v>0</v>
      </c>
      <c r="P51" s="5">
        <f>Παραδοχές!$K$19*(IF($A51&gt;=Παραδοχές!$I$4,INDEX(Παραδοχές!$C$19:$I$19,7),INDEX(Παραδοχές!$C$19:$I$19,MATCH($A51,Παραδοχές!$C$4:$I$4,1))+($A51-INDEX(Παραδοχές!$C$4:$I$4,MATCH($A51,Παραδοχές!$C$4:$I$4,1)))*(INDEX(Παραδοχές!$C$19:$I$19,MATCH($A51,Παραδοχές!$C$4:$I$4,1)+1)-INDEX(Παραδοχές!$C$19:$I$19,MATCH($A51,Παραδοχές!$C$4:$I$4,1)))/(INDEX(Παραδοχές!$C$4:$I$4,MATCH($A51,Παραδοχές!$C$4:$I$4,1)+1)-INDEX(Παραδοχές!$C$4:$I$4,MATCH($A51,Παραδοχές!$C$4:$I$4,1)))))</f>
        <v>0</v>
      </c>
      <c r="Q51" s="5">
        <f>Παραδοχές!$K$20*(IF($A51&gt;=Παραδοχές!$I$4,INDEX(Παραδοχές!$C$20:$I$20,7),INDEX(Παραδοχές!$C$20:$I$20,MATCH($A51,Παραδοχές!$C$4:$I$4,1))+($A51-INDEX(Παραδοχές!$C$4:$I$4,MATCH($A51,Παραδοχές!$C$4:$I$4,1)))*(INDEX(Παραδοχές!$C$20:$I$20,MATCH($A51,Παραδοχές!$C$4:$I$4,1)+1)-INDEX(Παραδοχές!$C$20:$I$20,MATCH($A51,Παραδοχές!$C$4:$I$4,1)))/(INDEX(Παραδοχές!$C$4:$I$4,MATCH($A51,Παραδοχές!$C$4:$I$4,1)+1)-INDEX(Παραδοχές!$C$4:$I$4,MATCH($A51,Παραδοχές!$C$4:$I$4,1)))))</f>
        <v>0</v>
      </c>
      <c r="R51" s="5">
        <f>Παραδοχές!$K$21*(IF($A51&gt;=Παραδοχές!$I$4,INDEX(Παραδοχές!$C$21:$I$21,7),INDEX(Παραδοχές!$C$21:$I$21,MATCH($A51,Παραδοχές!$C$4:$I$4,1))+($A51-INDEX(Παραδοχές!$C$4:$I$4,MATCH($A51,Παραδοχές!$C$4:$I$4,1)))*(INDEX(Παραδοχές!$C$21:$I$21,MATCH($A51,Παραδοχές!$C$4:$I$4,1)+1)-INDEX(Παραδοχές!$C$21:$I$21,MATCH($A51,Παραδοχές!$C$4:$I$4,1)))/(INDEX(Παραδοχές!$C$4:$I$4,MATCH($A51,Παραδοχές!$C$4:$I$4,1)+1)-INDEX(Παραδοχές!$C$4:$I$4,MATCH($A51,Παραδοχές!$C$4:$I$4,1)))))</f>
        <v>0</v>
      </c>
      <c r="S51" s="5">
        <f>Παραδοχές!$K$22*(IF($A51&gt;=Παραδοχές!$I$4,INDEX(Παραδοχές!$C$22:$I$22,7),INDEX(Παραδοχές!$C$22:$I$22,MATCH($A51,Παραδοχές!$C$4:$I$4,1))+($A51-INDEX(Παραδοχές!$C$4:$I$4,MATCH($A51,Παραδοχές!$C$4:$I$4,1)))*(INDEX(Παραδοχές!$C$22:$I$22,MATCH($A51,Παραδοχές!$C$4:$I$4,1)+1)-INDEX(Παραδοχές!$C$22:$I$22,MATCH($A51,Παραδοχές!$C$4:$I$4,1)))/(INDEX(Παραδοχές!$C$4:$I$4,MATCH($A51,Παραδοχές!$C$4:$I$4,1)+1)-INDEX(Παραδοχές!$C$4:$I$4,MATCH($A51,Παραδοχές!$C$4:$I$4,1)))))</f>
        <v>0</v>
      </c>
      <c r="T51" s="6">
        <f>IF($A51&gt;=Παραδοχές!$I$4,INDEX(Παραδοχές!$C$26:$I$26,7),INDEX(Παραδοχές!$C$26:$I$26,MATCH($A51,Παραδοχές!$C$4:$I$4,1))+($A51-INDEX(Παραδοχές!$C$4:$I$4,MATCH($A51,Παραδοχές!$C$4:$I$4,1)))*(INDEX(Παραδοχές!$C$26:$I$26,MATCH($A51,Παραδοχές!$C$4:$I$4,1)+1)-INDEX(Παραδοχές!$C$26:$I$26,MATCH($A51,Παραδοχές!$C$4:$I$4,1)))/(INDEX(Παραδοχές!$C$4:$I$4,MATCH($A51,Παραδοχές!$C$4:$I$4,1)+1)-INDEX(Παραδοχές!$C$4:$I$4,MATCH($A51,Παραδοχές!$C$4:$I$4,1))))</f>
        <v>2511</v>
      </c>
      <c r="U51" s="6">
        <f>IF($A51&gt;=Παραδοχές!$I$4,INDEX(Παραδοχές!$C$27:$I$27,7),INDEX(Παραδοχές!$C$27:$I$27,MATCH($A51,Παραδοχές!$C$4:$I$4,1))+($A51-INDEX(Παραδοχές!$C$4:$I$4,MATCH($A51,Παραδοχές!$C$4:$I$4,1)))*(INDEX(Παραδοχές!$C$27:$I$27,MATCH($A51,Παραδοχές!$C$4:$I$4,1)+1)-INDEX(Παραδοχές!$C$27:$I$27,MATCH($A51,Παραδοχές!$C$4:$I$4,1)))/(INDEX(Παραδοχές!$C$4:$I$4,MATCH($A51,Παραδοχές!$C$4:$I$4,1)+1)-INDEX(Παραδοχές!$C$4:$I$4,MATCH($A51,Παραδοχές!$C$4:$I$4,1))))</f>
        <v>3749</v>
      </c>
      <c r="V51" s="12">
        <f>IF($A51&gt;=Παραδοχές!$I$4,INDEX(Παραδοχές!$C$28:$I$28,7),INDEX(Παραδοχές!$C$28:$I$28,MATCH($A51,Παραδοχές!$C$4:$I$4,1))+($A51-INDEX(Παραδοχές!$C$4:$I$4,MATCH($A51,Παραδοχές!$C$4:$I$4,1)))*(INDEX(Παραδοχές!$C$28:$I$28,MATCH($A51,Παραδοχές!$C$4:$I$4,1)+1)-INDEX(Παραδοχές!$C$28:$I$28,MATCH($A51,Παραδοχές!$C$4:$I$4,1)))/(INDEX(Παραδοχές!$C$4:$I$4,MATCH($A51,Παραδοχές!$C$4:$I$4,1)+1)-INDEX(Παραδοχές!$C$4:$I$4,MATCH($A51,Παραδοχές!$C$4:$I$4,1))))</f>
        <v>66</v>
      </c>
      <c r="W51" s="13">
        <f>1/POWER(1+Παραδοχές!$C$8,A51-2026)</f>
        <v>0.18532024263674499</v>
      </c>
      <c r="X51" s="5">
        <f>IF($A51&gt;=Παραδοχές!$I$4,INDEX(Παραδοχές!$C$34:$I$34,7),INDEX(Παραδοχές!$C$34:$I$34,MATCH($A51,Παραδοχές!$C$4:$I$4,1))+($A51-INDEX(Παραδοχές!$C$4:$I$4,MATCH($A51,Παραδοχές!$C$4:$I$4,1)))*(INDEX(Παραδοχές!$C$34:$I$34,MATCH($A51,Παραδοχές!$C$4:$I$4,1)+1)-INDEX(Παραδοχές!$C$34:$I$34,MATCH($A51,Παραδοχές!$C$4:$I$4,1)))/(INDEX(Παραδοχές!$C$4:$I$4,MATCH($A51,Παραδοχές!$C$4:$I$4,1)+1)-INDEX(Παραδοχές!$C$4:$I$4,MATCH($A51,Παραδοχές!$C$4:$I$4,1))))</f>
        <v>-1</v>
      </c>
      <c r="Y51" s="5">
        <f>IF($A51&gt;=Παραδοχές!$I$4,INDEX(Παραδοχές!$C$35:$I$35,7),INDEX(Παραδοχές!$C$35:$I$35,MATCH($A51,Παραδοχές!$C$4:$I$4,1))+($A51-INDEX(Παραδοχές!$C$4:$I$4,MATCH($A51,Παραδοχές!$C$4:$I$4,1)))*(INDEX(Παραδοχές!$C$35:$I$35,MATCH($A51,Παραδοχές!$C$4:$I$4,1)+1)-INDEX(Παραδοχές!$C$35:$I$35,MATCH($A51,Παραδοχές!$C$4:$I$4,1)))/(INDEX(Παραδοχές!$C$4:$I$4,MATCH($A51,Παραδοχές!$C$4:$I$4,1)+1)-INDEX(Παραδοχές!$C$4:$I$4,MATCH($A51,Παραδοχές!$C$4:$I$4,1))))</f>
        <v>-0.45</v>
      </c>
      <c r="Z51" s="5">
        <f>IF($A51&gt;=Παραδοχές!$I$4,INDEX(Παραδοχές!$C$36:$I$36,7),INDEX(Παραδοχές!$C$36:$I$36,MATCH($A51,Παραδοχές!$C$4:$I$4,1))+($A51-INDEX(Παραδοχές!$C$4:$I$4,MATCH($A51,Παραδοχές!$C$4:$I$4,1)))*(INDEX(Παραδοχές!$C$36:$I$36,MATCH($A51,Παραδοχές!$C$4:$I$4,1)+1)-INDEX(Παραδοχές!$C$36:$I$36,MATCH($A51,Παραδοχές!$C$4:$I$4,1)))/(INDEX(Παραδοχές!$C$4:$I$4,MATCH($A51,Παραδοχές!$C$4:$I$4,1)+1)-INDEX(Παραδοχές!$C$4:$I$4,MATCH($A51,Παραδοχές!$C$4:$I$4,1))))</f>
        <v>-0.1</v>
      </c>
      <c r="AA51" s="5">
        <f>IF($A51&gt;=Παραδοχές!$I$4,INDEX(Παραδοχές!$C$37:$I$37,7),INDEX(Παραδοχές!$C$37:$I$37,MATCH($A51,Παραδοχές!$C$4:$I$4,1))+($A51-INDEX(Παραδοχές!$C$4:$I$4,MATCH($A51,Παραδοχές!$C$4:$I$4,1)))*(INDEX(Παραδοχές!$C$37:$I$37,MATCH($A51,Παραδοχές!$C$4:$I$4,1)+1)-INDEX(Παραδοχές!$C$37:$I$37,MATCH($A51,Παραδοχές!$C$4:$I$4,1)))/(INDEX(Παραδοχές!$C$4:$I$4,MATCH($A51,Παραδοχές!$C$4:$I$4,1)+1)-INDEX(Παραδοχές!$C$4:$I$4,MATCH($A51,Παραδοχές!$C$4:$I$4,1))))</f>
        <v>-0.7</v>
      </c>
      <c r="AB51" s="5">
        <f>IF($A51&gt;=Παραδοχές!$I$4,INDEX(Παραδοχές!$C$38:$I$38,7),INDEX(Παραδοχές!$C$38:$I$38,MATCH($A51,Παραδοχές!$C$4:$I$4,1))+($A51-INDEX(Παραδοχές!$C$4:$I$4,MATCH($A51,Παραδοχές!$C$4:$I$4,1)))*(INDEX(Παραδοχές!$C$38:$I$38,MATCH($A51,Παραδοχές!$C$4:$I$4,1)+1)-INDEX(Παραδοχές!$C$38:$I$38,MATCH($A51,Παραδοχές!$C$4:$I$4,1)))/(INDEX(Παραδοχές!$C$4:$I$4,MATCH($A51,Παραδοχές!$C$4:$I$4,1)+1)-INDEX(Παραδοχές!$C$4:$I$4,MATCH($A51,Παραδοχές!$C$4:$I$4,1))))</f>
        <v>-0.2</v>
      </c>
      <c r="AC51" s="5">
        <f>IF($A51&gt;=Παραδοχές!$I$4,INDEX(Παραδοχές!$C$39:$I$39,7),INDEX(Παραδοχές!$C$39:$I$39,MATCH($A51,Παραδοχές!$C$4:$I$4,1))+($A51-INDEX(Παραδοχές!$C$4:$I$4,MATCH($A51,Παραδοχές!$C$4:$I$4,1)))*(INDEX(Παραδοχές!$C$39:$I$39,MATCH($A51,Παραδοχές!$C$4:$I$4,1)+1)-INDEX(Παραδοχές!$C$39:$I$39,MATCH($A51,Παραδοχές!$C$4:$I$4,1)))/(INDEX(Παραδοχές!$C$4:$I$4,MATCH($A51,Παραδοχές!$C$4:$I$4,1)+1)-INDEX(Παραδοχές!$C$4:$I$4,MATCH($A51,Παραδοχές!$C$4:$I$4,1))))</f>
        <v>-0.15</v>
      </c>
      <c r="AD51" s="5">
        <f>IF($A51&gt;=Παραδοχές!$I$4,INDEX(Παραδοχές!$C$40:$I$40,7),INDEX(Παραδοχές!$C$40:$I$40,MATCH($A51,Παραδοχές!$C$4:$I$4,1))+($A51-INDEX(Παραδοχές!$C$4:$I$4,MATCH($A51,Παραδοχές!$C$4:$I$4,1)))*(INDEX(Παραδοχές!$C$40:$I$40,MATCH($A51,Παραδοχές!$C$4:$I$4,1)+1)-INDEX(Παραδοχές!$C$40:$I$40,MATCH($A51,Παραδοχές!$C$4:$I$4,1)))/(INDEX(Παραδοχές!$C$4:$I$4,MATCH($A51,Παραδοχές!$C$4:$I$4,1)+1)-INDEX(Παραδοχές!$C$4:$I$4,MATCH($A51,Παραδοχές!$C$4:$I$4,1))))</f>
        <v>-0.12</v>
      </c>
      <c r="AE51" s="5">
        <f>IF($A51&gt;=Παραδοχές!$I$4,INDEX(Παραδοχές!$C$41:$I$41,7),INDEX(Παραδοχές!$C$41:$I$41,MATCH($A51,Παραδοχές!$C$4:$I$4,1))+($A51-INDEX(Παραδοχές!$C$4:$I$4,MATCH($A51,Παραδοχές!$C$4:$I$4,1)))*(INDEX(Παραδοχές!$C$41:$I$41,MATCH($A51,Παραδοχές!$C$4:$I$4,1)+1)-INDEX(Παραδοχές!$C$41:$I$41,MATCH($A51,Παραδοχές!$C$4:$I$4,1)))/(INDEX(Παραδοχές!$C$4:$I$4,MATCH($A51,Παραδοχές!$C$4:$I$4,1)+1)-INDEX(Παραδοχές!$C$4:$I$4,MATCH($A51,Παραδοχές!$C$4:$I$4,1))))</f>
        <v>2.2000000000000002</v>
      </c>
      <c r="AF51" s="5">
        <f>IF($A51&gt;=Παραδοχές!$I$4,INDEX(Παραδοχές!$C$42:$I$42,7),INDEX(Παραδοχές!$C$42:$I$42,MATCH($A51,Παραδοχές!$C$4:$I$4,1))+($A51-INDEX(Παραδοχές!$C$4:$I$4,MATCH($A51,Παραδοχές!$C$4:$I$4,1)))*(INDEX(Παραδοχές!$C$42:$I$42,MATCH($A51,Παραδοχές!$C$4:$I$4,1)+1)-INDEX(Παραδοχές!$C$42:$I$42,MATCH($A51,Παραδοχές!$C$4:$I$4,1)))/(INDEX(Παραδοχές!$C$4:$I$4,MATCH($A51,Παραδοχές!$C$4:$I$4,1)+1)-INDEX(Παραδοχές!$C$4:$I$4,MATCH($A51,Παραδοχές!$C$4:$I$4,1))))</f>
        <v>-1</v>
      </c>
    </row>
    <row r="52" spans="1:32" ht="15" customHeight="1" x14ac:dyDescent="0.25">
      <c r="A52" s="4">
        <v>2076</v>
      </c>
      <c r="B52" s="5">
        <f>IF($A52&gt;=Παραδοχές!$I$4,INDEX(Παραδοχές!$C$5:$I$5,7),INDEX(Παραδοχές!$C$5:$I$5,MATCH($A52,Παραδοχές!$C$4:$I$4,1))+($A52-INDEX(Παραδοχές!$C$4:$I$4,MATCH($A52,Παραδοχές!$C$4:$I$4,1)))*(INDEX(Παραδοχές!$C$5:$I$5,MATCH($A52,Παραδοχές!$C$4:$I$4,1)+1)-INDEX(Παραδοχές!$C$5:$I$5,MATCH($A52,Παραδοχές!$C$4:$I$4,1)))/(INDEX(Παραδοχές!$C$4:$I$4,MATCH($A52,Παραδοχές!$C$4:$I$4,1)+1)-INDEX(Παραδοχές!$C$4:$I$4,MATCH($A52,Παραδοχές!$C$4:$I$4,1))))</f>
        <v>1.2</v>
      </c>
      <c r="C52" s="5">
        <f>IF($A52&gt;=Παραδοχές!$I$4,INDEX(Παραδοχές!$C$6:$I$6,7),INDEX(Παραδοχές!$C$6:$I$6,MATCH($A52,Παραδοχές!$C$4:$I$4,1))+($A52-INDEX(Παραδοχές!$C$4:$I$4,MATCH($A52,Παραδοχές!$C$4:$I$4,1)))*(INDEX(Παραδοχές!$C$6:$I$6,MATCH($A52,Παραδοχές!$C$4:$I$4,1)+1)-INDEX(Παραδοχές!$C$6:$I$6,MATCH($A52,Παραδοχές!$C$4:$I$4,1)))/(INDEX(Παραδοχές!$C$4:$I$4,MATCH($A52,Παραδοχές!$C$4:$I$4,1)+1)-INDEX(Παραδοχές!$C$4:$I$4,MATCH($A52,Παραδοχές!$C$4:$I$4,1))))</f>
        <v>2</v>
      </c>
      <c r="D52" s="6">
        <f t="shared" si="5"/>
        <v>1170.9786669313401</v>
      </c>
      <c r="E52" s="5">
        <f>CHOOSE(Παραδοχές!$C$15,IF($A52&gt;=Παραδοχές!$I$4,INDEX(Παραδοχές!$C$11:$I$11,7),INDEX(Παραδοχές!$C$11:$I$11,MATCH($A52,Παραδοχές!$C$4:$I$4,1))+($A52-INDEX(Παραδοχές!$C$4:$I$4,MATCH($A52,Παραδοχές!$C$4:$I$4,1)))*(INDEX(Παραδοχές!$C$11:$I$11,MATCH($A52,Παραδοχές!$C$4:$I$4,1)+1)-INDEX(Παραδοχές!$C$11:$I$11,MATCH($A52,Παραδοχές!$C$4:$I$4,1)))/(INDEX(Παραδοχές!$C$4:$I$4,MATCH($A52,Παραδοχές!$C$4:$I$4,1)+1)-INDEX(Παραδοχές!$C$4:$I$4,MATCH($A52,Παραδοχές!$C$4:$I$4,1)))),IF($A52&gt;=Παραδοχές!$I$4,INDEX(Παραδοχές!$C$12:$I$12,7),INDEX(Παραδοχές!$C$12:$I$12,MATCH($A52,Παραδοχές!$C$4:$I$4,1))+($A52-INDEX(Παραδοχές!$C$4:$I$4,MATCH($A52,Παραδοχές!$C$4:$I$4,1)))*(INDEX(Παραδοχές!$C$12:$I$12,MATCH($A52,Παραδοχές!$C$4:$I$4,1)+1)-INDEX(Παραδοχές!$C$12:$I$12,MATCH($A52,Παραδοχές!$C$4:$I$4,1)))/(INDEX(Παραδοχές!$C$4:$I$4,MATCH($A52,Παραδοχές!$C$4:$I$4,1)+1)-INDEX(Παραδοχές!$C$4:$I$4,MATCH($A52,Παραδοχές!$C$4:$I$4,1)))))</f>
        <v>11.4</v>
      </c>
      <c r="F52" s="5">
        <f>SUM(O52:S52)+Παραδοχές!$K$34*(X52+IF($A52&gt;=2027,Παραδοχές!$J$34,0))+Παραδοχές!$K$35*(Y52+IF($A52&gt;=2027,Παραδοχές!$J$35,0))+Παραδοχές!$K$36*(Z52+IF($A52&gt;=2027,Παραδοχές!$J$36,0))+Παραδοχές!$K$37*(AA52+IF($A52&gt;=2027,Παραδοχές!$J$37,0))+Παραδοχές!$K$38*(AB52+IF($A52&gt;=2027,Παραδοχές!$J$38,0))+Παραδοχές!$K$39*(AC52+IF($A52&gt;=2027,Παραδοχές!$J$39,0))+Παραδοχές!$K$40*(AD52+IF($A52&gt;=2027,Παραδοχές!$J$40,0))+Παραδοχές!$K$41*(AE52+IF($A52&gt;=2027,Παραδοχές!$J$41,0))+Παραδοχές!$K$42*(AF52+IF($A52&gt;=2027,Παραδοχές!$J$42,0))</f>
        <v>0</v>
      </c>
      <c r="G52" s="5">
        <f t="shared" si="0"/>
        <v>11.4</v>
      </c>
      <c r="H52" s="5">
        <f>CHOOSE(Παραδοχές!$C$15,IF($A52&gt;=Παραδοχές!$I$4,INDEX(Παραδοχές!$C$13:$I$13,7),INDEX(Παραδοχές!$C$13:$I$13,MATCH($A52,Παραδοχές!$C$4:$I$4,1))+($A52-INDEX(Παραδοχές!$C$4:$I$4,MATCH($A52,Παραδοχές!$C$4:$I$4,1)))*(INDEX(Παραδοχές!$C$13:$I$13,MATCH($A52,Παραδοχές!$C$4:$I$4,1)+1)-INDEX(Παραδοχές!$C$13:$I$13,MATCH($A52,Παραδοχές!$C$4:$I$4,1)))/(INDEX(Παραδοχές!$C$4:$I$4,MATCH($A52,Παραδοχές!$C$4:$I$4,1)+1)-INDEX(Παραδοχές!$C$4:$I$4,MATCH($A52,Παραδοχές!$C$4:$I$4,1)))),IF($A52&gt;=Παραδοχές!$I$4,INDEX(Παραδοχές!$C$14:$I$14,7),INDEX(Παραδοχές!$C$14:$I$14,MATCH($A52,Παραδοχές!$C$4:$I$4,1))+($A52-INDEX(Παραδοχές!$C$4:$I$4,MATCH($A52,Παραδοχές!$C$4:$I$4,1)))*(INDEX(Παραδοχές!$C$14:$I$14,MATCH($A52,Παραδοχές!$C$4:$I$4,1)+1)-INDEX(Παραδοχές!$C$14:$I$14,MATCH($A52,Παραδοχές!$C$4:$I$4,1)))/(INDEX(Παραδοχές!$C$4:$I$4,MATCH($A52,Παραδοχές!$C$4:$I$4,1)+1)-INDEX(Παραδοχές!$C$4:$I$4,MATCH($A52,Παραδοχές!$C$4:$I$4,1)))))</f>
        <v>6.15</v>
      </c>
      <c r="I52" s="5">
        <f t="shared" si="1"/>
        <v>5.25</v>
      </c>
      <c r="J52" s="10">
        <f t="shared" si="2"/>
        <v>61.476380013895103</v>
      </c>
      <c r="K52" s="10">
        <f t="shared" si="3"/>
        <v>133.491568030172</v>
      </c>
      <c r="L52" s="10">
        <f t="shared" si="4"/>
        <v>72.015188016277094</v>
      </c>
      <c r="M52" s="10">
        <f>J52/POWER(1+Παραδοχές!$C$8,A52-2026)</f>
        <v>11.0075532952693</v>
      </c>
      <c r="N52" s="6">
        <f>SUM($M$2:M52)</f>
        <v>667.56088977277204</v>
      </c>
      <c r="O52" s="5">
        <f>Παραδοχές!$K$18*(IF($A52&gt;=Παραδοχές!$I$4,INDEX(Παραδοχές!$C$18:$I$18,7),INDEX(Παραδοχές!$C$18:$I$18,MATCH($A52,Παραδοχές!$C$4:$I$4,1))+($A52-INDEX(Παραδοχές!$C$4:$I$4,MATCH($A52,Παραδοχές!$C$4:$I$4,1)))*(INDEX(Παραδοχές!$C$18:$I$18,MATCH($A52,Παραδοχές!$C$4:$I$4,1)+1)-INDEX(Παραδοχές!$C$18:$I$18,MATCH($A52,Παραδοχές!$C$4:$I$4,1)))/(INDEX(Παραδοχές!$C$4:$I$4,MATCH($A52,Παραδοχές!$C$4:$I$4,1)+1)-INDEX(Παραδοχές!$C$4:$I$4,MATCH($A52,Παραδοχές!$C$4:$I$4,1)))))</f>
        <v>0</v>
      </c>
      <c r="P52" s="5">
        <f>Παραδοχές!$K$19*(IF($A52&gt;=Παραδοχές!$I$4,INDEX(Παραδοχές!$C$19:$I$19,7),INDEX(Παραδοχές!$C$19:$I$19,MATCH($A52,Παραδοχές!$C$4:$I$4,1))+($A52-INDEX(Παραδοχές!$C$4:$I$4,MATCH($A52,Παραδοχές!$C$4:$I$4,1)))*(INDEX(Παραδοχές!$C$19:$I$19,MATCH($A52,Παραδοχές!$C$4:$I$4,1)+1)-INDEX(Παραδοχές!$C$19:$I$19,MATCH($A52,Παραδοχές!$C$4:$I$4,1)))/(INDEX(Παραδοχές!$C$4:$I$4,MATCH($A52,Παραδοχές!$C$4:$I$4,1)+1)-INDEX(Παραδοχές!$C$4:$I$4,MATCH($A52,Παραδοχές!$C$4:$I$4,1)))))</f>
        <v>0</v>
      </c>
      <c r="Q52" s="5">
        <f>Παραδοχές!$K$20*(IF($A52&gt;=Παραδοχές!$I$4,INDEX(Παραδοχές!$C$20:$I$20,7),INDEX(Παραδοχές!$C$20:$I$20,MATCH($A52,Παραδοχές!$C$4:$I$4,1))+($A52-INDEX(Παραδοχές!$C$4:$I$4,MATCH($A52,Παραδοχές!$C$4:$I$4,1)))*(INDEX(Παραδοχές!$C$20:$I$20,MATCH($A52,Παραδοχές!$C$4:$I$4,1)+1)-INDEX(Παραδοχές!$C$20:$I$20,MATCH($A52,Παραδοχές!$C$4:$I$4,1)))/(INDEX(Παραδοχές!$C$4:$I$4,MATCH($A52,Παραδοχές!$C$4:$I$4,1)+1)-INDEX(Παραδοχές!$C$4:$I$4,MATCH($A52,Παραδοχές!$C$4:$I$4,1)))))</f>
        <v>0</v>
      </c>
      <c r="R52" s="5">
        <f>Παραδοχές!$K$21*(IF($A52&gt;=Παραδοχές!$I$4,INDEX(Παραδοχές!$C$21:$I$21,7),INDEX(Παραδοχές!$C$21:$I$21,MATCH($A52,Παραδοχές!$C$4:$I$4,1))+($A52-INDEX(Παραδοχές!$C$4:$I$4,MATCH($A52,Παραδοχές!$C$4:$I$4,1)))*(INDEX(Παραδοχές!$C$21:$I$21,MATCH($A52,Παραδοχές!$C$4:$I$4,1)+1)-INDEX(Παραδοχές!$C$21:$I$21,MATCH($A52,Παραδοχές!$C$4:$I$4,1)))/(INDEX(Παραδοχές!$C$4:$I$4,MATCH($A52,Παραδοχές!$C$4:$I$4,1)+1)-INDEX(Παραδοχές!$C$4:$I$4,MATCH($A52,Παραδοχές!$C$4:$I$4,1)))))</f>
        <v>0</v>
      </c>
      <c r="S52" s="5">
        <f>Παραδοχές!$K$22*(IF($A52&gt;=Παραδοχές!$I$4,INDEX(Παραδοχές!$C$22:$I$22,7),INDEX(Παραδοχές!$C$22:$I$22,MATCH($A52,Παραδοχές!$C$4:$I$4,1))+($A52-INDEX(Παραδοχές!$C$4:$I$4,MATCH($A52,Παραδοχές!$C$4:$I$4,1)))*(INDEX(Παραδοχές!$C$22:$I$22,MATCH($A52,Παραδοχές!$C$4:$I$4,1)+1)-INDEX(Παραδοχές!$C$22:$I$22,MATCH($A52,Παραδοχές!$C$4:$I$4,1)))/(INDEX(Παραδοχές!$C$4:$I$4,MATCH($A52,Παραδοχές!$C$4:$I$4,1)+1)-INDEX(Παραδοχές!$C$4:$I$4,MATCH($A52,Παραδοχές!$C$4:$I$4,1)))))</f>
        <v>0</v>
      </c>
      <c r="T52" s="6">
        <f>IF($A52&gt;=Παραδοχές!$I$4,INDEX(Παραδοχές!$C$26:$I$26,7),INDEX(Παραδοχές!$C$26:$I$26,MATCH($A52,Παραδοχές!$C$4:$I$4,1))+($A52-INDEX(Παραδοχές!$C$4:$I$4,MATCH($A52,Παραδοχές!$C$4:$I$4,1)))*(INDEX(Παραδοχές!$C$26:$I$26,MATCH($A52,Παραδοχές!$C$4:$I$4,1)+1)-INDEX(Παραδοχές!$C$26:$I$26,MATCH($A52,Παραδοχές!$C$4:$I$4,1)))/(INDEX(Παραδοχές!$C$4:$I$4,MATCH($A52,Παραδοχές!$C$4:$I$4,1)+1)-INDEX(Παραδοχές!$C$4:$I$4,MATCH($A52,Παραδοχές!$C$4:$I$4,1))))</f>
        <v>2511</v>
      </c>
      <c r="U52" s="6">
        <f>IF($A52&gt;=Παραδοχές!$I$4,INDEX(Παραδοχές!$C$27:$I$27,7),INDEX(Παραδοχές!$C$27:$I$27,MATCH($A52,Παραδοχές!$C$4:$I$4,1))+($A52-INDEX(Παραδοχές!$C$4:$I$4,MATCH($A52,Παραδοχές!$C$4:$I$4,1)))*(INDEX(Παραδοχές!$C$27:$I$27,MATCH($A52,Παραδοχές!$C$4:$I$4,1)+1)-INDEX(Παραδοχές!$C$27:$I$27,MATCH($A52,Παραδοχές!$C$4:$I$4,1)))/(INDEX(Παραδοχές!$C$4:$I$4,MATCH($A52,Παραδοχές!$C$4:$I$4,1)+1)-INDEX(Παραδοχές!$C$4:$I$4,MATCH($A52,Παραδοχές!$C$4:$I$4,1))))</f>
        <v>3749</v>
      </c>
      <c r="V52" s="12">
        <f>IF($A52&gt;=Παραδοχές!$I$4,INDEX(Παραδοχές!$C$28:$I$28,7),INDEX(Παραδοχές!$C$28:$I$28,MATCH($A52,Παραδοχές!$C$4:$I$4,1))+($A52-INDEX(Παραδοχές!$C$4:$I$4,MATCH($A52,Παραδοχές!$C$4:$I$4,1)))*(INDEX(Παραδοχές!$C$28:$I$28,MATCH($A52,Παραδοχές!$C$4:$I$4,1)+1)-INDEX(Παραδοχές!$C$28:$I$28,MATCH($A52,Παραδοχές!$C$4:$I$4,1)))/(INDEX(Παραδοχές!$C$4:$I$4,MATCH($A52,Παραδοχές!$C$4:$I$4,1)+1)-INDEX(Παραδοχές!$C$4:$I$4,MATCH($A52,Παραδοχές!$C$4:$I$4,1))))</f>
        <v>66</v>
      </c>
      <c r="W52" s="13">
        <f>1/POWER(1+Παραδοχές!$C$8,A52-2026)</f>
        <v>0.17905337452825601</v>
      </c>
      <c r="X52" s="5">
        <f>IF($A52&gt;=Παραδοχές!$I$4,INDEX(Παραδοχές!$C$34:$I$34,7),INDEX(Παραδοχές!$C$34:$I$34,MATCH($A52,Παραδοχές!$C$4:$I$4,1))+($A52-INDEX(Παραδοχές!$C$4:$I$4,MATCH($A52,Παραδοχές!$C$4:$I$4,1)))*(INDEX(Παραδοχές!$C$34:$I$34,MATCH($A52,Παραδοχές!$C$4:$I$4,1)+1)-INDEX(Παραδοχές!$C$34:$I$34,MATCH($A52,Παραδοχές!$C$4:$I$4,1)))/(INDEX(Παραδοχές!$C$4:$I$4,MATCH($A52,Παραδοχές!$C$4:$I$4,1)+1)-INDEX(Παραδοχές!$C$4:$I$4,MATCH($A52,Παραδοχές!$C$4:$I$4,1))))</f>
        <v>-1</v>
      </c>
      <c r="Y52" s="5">
        <f>IF($A52&gt;=Παραδοχές!$I$4,INDEX(Παραδοχές!$C$35:$I$35,7),INDEX(Παραδοχές!$C$35:$I$35,MATCH($A52,Παραδοχές!$C$4:$I$4,1))+($A52-INDEX(Παραδοχές!$C$4:$I$4,MATCH($A52,Παραδοχές!$C$4:$I$4,1)))*(INDEX(Παραδοχές!$C$35:$I$35,MATCH($A52,Παραδοχές!$C$4:$I$4,1)+1)-INDEX(Παραδοχές!$C$35:$I$35,MATCH($A52,Παραδοχές!$C$4:$I$4,1)))/(INDEX(Παραδοχές!$C$4:$I$4,MATCH($A52,Παραδοχές!$C$4:$I$4,1)+1)-INDEX(Παραδοχές!$C$4:$I$4,MATCH($A52,Παραδοχές!$C$4:$I$4,1))))</f>
        <v>-0.45</v>
      </c>
      <c r="Z52" s="5">
        <f>IF($A52&gt;=Παραδοχές!$I$4,INDEX(Παραδοχές!$C$36:$I$36,7),INDEX(Παραδοχές!$C$36:$I$36,MATCH($A52,Παραδοχές!$C$4:$I$4,1))+($A52-INDEX(Παραδοχές!$C$4:$I$4,MATCH($A52,Παραδοχές!$C$4:$I$4,1)))*(INDEX(Παραδοχές!$C$36:$I$36,MATCH($A52,Παραδοχές!$C$4:$I$4,1)+1)-INDEX(Παραδοχές!$C$36:$I$36,MATCH($A52,Παραδοχές!$C$4:$I$4,1)))/(INDEX(Παραδοχές!$C$4:$I$4,MATCH($A52,Παραδοχές!$C$4:$I$4,1)+1)-INDEX(Παραδοχές!$C$4:$I$4,MATCH($A52,Παραδοχές!$C$4:$I$4,1))))</f>
        <v>-0.1</v>
      </c>
      <c r="AA52" s="5">
        <f>IF($A52&gt;=Παραδοχές!$I$4,INDEX(Παραδοχές!$C$37:$I$37,7),INDEX(Παραδοχές!$C$37:$I$37,MATCH($A52,Παραδοχές!$C$4:$I$4,1))+($A52-INDEX(Παραδοχές!$C$4:$I$4,MATCH($A52,Παραδοχές!$C$4:$I$4,1)))*(INDEX(Παραδοχές!$C$37:$I$37,MATCH($A52,Παραδοχές!$C$4:$I$4,1)+1)-INDEX(Παραδοχές!$C$37:$I$37,MATCH($A52,Παραδοχές!$C$4:$I$4,1)))/(INDEX(Παραδοχές!$C$4:$I$4,MATCH($A52,Παραδοχές!$C$4:$I$4,1)+1)-INDEX(Παραδοχές!$C$4:$I$4,MATCH($A52,Παραδοχές!$C$4:$I$4,1))))</f>
        <v>-0.7</v>
      </c>
      <c r="AB52" s="5">
        <f>IF($A52&gt;=Παραδοχές!$I$4,INDEX(Παραδοχές!$C$38:$I$38,7),INDEX(Παραδοχές!$C$38:$I$38,MATCH($A52,Παραδοχές!$C$4:$I$4,1))+($A52-INDEX(Παραδοχές!$C$4:$I$4,MATCH($A52,Παραδοχές!$C$4:$I$4,1)))*(INDEX(Παραδοχές!$C$38:$I$38,MATCH($A52,Παραδοχές!$C$4:$I$4,1)+1)-INDEX(Παραδοχές!$C$38:$I$38,MATCH($A52,Παραδοχές!$C$4:$I$4,1)))/(INDEX(Παραδοχές!$C$4:$I$4,MATCH($A52,Παραδοχές!$C$4:$I$4,1)+1)-INDEX(Παραδοχές!$C$4:$I$4,MATCH($A52,Παραδοχές!$C$4:$I$4,1))))</f>
        <v>-0.2</v>
      </c>
      <c r="AC52" s="5">
        <f>IF($A52&gt;=Παραδοχές!$I$4,INDEX(Παραδοχές!$C$39:$I$39,7),INDEX(Παραδοχές!$C$39:$I$39,MATCH($A52,Παραδοχές!$C$4:$I$4,1))+($A52-INDEX(Παραδοχές!$C$4:$I$4,MATCH($A52,Παραδοχές!$C$4:$I$4,1)))*(INDEX(Παραδοχές!$C$39:$I$39,MATCH($A52,Παραδοχές!$C$4:$I$4,1)+1)-INDEX(Παραδοχές!$C$39:$I$39,MATCH($A52,Παραδοχές!$C$4:$I$4,1)))/(INDEX(Παραδοχές!$C$4:$I$4,MATCH($A52,Παραδοχές!$C$4:$I$4,1)+1)-INDEX(Παραδοχές!$C$4:$I$4,MATCH($A52,Παραδοχές!$C$4:$I$4,1))))</f>
        <v>-0.15</v>
      </c>
      <c r="AD52" s="5">
        <f>IF($A52&gt;=Παραδοχές!$I$4,INDEX(Παραδοχές!$C$40:$I$40,7),INDEX(Παραδοχές!$C$40:$I$40,MATCH($A52,Παραδοχές!$C$4:$I$4,1))+($A52-INDEX(Παραδοχές!$C$4:$I$4,MATCH($A52,Παραδοχές!$C$4:$I$4,1)))*(INDEX(Παραδοχές!$C$40:$I$40,MATCH($A52,Παραδοχές!$C$4:$I$4,1)+1)-INDEX(Παραδοχές!$C$40:$I$40,MATCH($A52,Παραδοχές!$C$4:$I$4,1)))/(INDEX(Παραδοχές!$C$4:$I$4,MATCH($A52,Παραδοχές!$C$4:$I$4,1)+1)-INDEX(Παραδοχές!$C$4:$I$4,MATCH($A52,Παραδοχές!$C$4:$I$4,1))))</f>
        <v>-0.12</v>
      </c>
      <c r="AE52" s="5">
        <f>IF($A52&gt;=Παραδοχές!$I$4,INDEX(Παραδοχές!$C$41:$I$41,7),INDEX(Παραδοχές!$C$41:$I$41,MATCH($A52,Παραδοχές!$C$4:$I$4,1))+($A52-INDEX(Παραδοχές!$C$4:$I$4,MATCH($A52,Παραδοχές!$C$4:$I$4,1)))*(INDEX(Παραδοχές!$C$41:$I$41,MATCH($A52,Παραδοχές!$C$4:$I$4,1)+1)-INDEX(Παραδοχές!$C$41:$I$41,MATCH($A52,Παραδοχές!$C$4:$I$4,1)))/(INDEX(Παραδοχές!$C$4:$I$4,MATCH($A52,Παραδοχές!$C$4:$I$4,1)+1)-INDEX(Παραδοχές!$C$4:$I$4,MATCH($A52,Παραδοχές!$C$4:$I$4,1))))</f>
        <v>2.2000000000000002</v>
      </c>
      <c r="AF52" s="5">
        <f>IF($A52&gt;=Παραδοχές!$I$4,INDEX(Παραδοχές!$C$42:$I$42,7),INDEX(Παραδοχές!$C$42:$I$42,MATCH($A52,Παραδοχές!$C$4:$I$4,1))+($A52-INDEX(Παραδοχές!$C$4:$I$4,MATCH($A52,Παραδοχές!$C$4:$I$4,1)))*(INDEX(Παραδοχές!$C$42:$I$42,MATCH($A52,Παραδοχές!$C$4:$I$4,1)+1)-INDEX(Παραδοχές!$C$42:$I$42,MATCH($A52,Παραδοχές!$C$4:$I$4,1)))/(INDEX(Παραδοχές!$C$4:$I$4,MATCH($A52,Παραδοχές!$C$4:$I$4,1)+1)-INDEX(Παραδοχές!$C$4:$I$4,MATCH($A52,Παραδοχές!$C$4:$I$4,1))))</f>
        <v>-1</v>
      </c>
    </row>
    <row r="53" spans="1:32" ht="15" customHeight="1" x14ac:dyDescent="0.25">
      <c r="A53" s="4">
        <v>2077</v>
      </c>
      <c r="B53" s="5">
        <f>IF($A53&gt;=Παραδοχές!$I$4,INDEX(Παραδοχές!$C$5:$I$5,7),INDEX(Παραδοχές!$C$5:$I$5,MATCH($A53,Παραδοχές!$C$4:$I$4,1))+($A53-INDEX(Παραδοχές!$C$4:$I$4,MATCH($A53,Παραδοχές!$C$4:$I$4,1)))*(INDEX(Παραδοχές!$C$5:$I$5,MATCH($A53,Παραδοχές!$C$4:$I$4,1)+1)-INDEX(Παραδοχές!$C$5:$I$5,MATCH($A53,Παραδοχές!$C$4:$I$4,1)))/(INDEX(Παραδοχές!$C$4:$I$4,MATCH($A53,Παραδοχές!$C$4:$I$4,1)+1)-INDEX(Παραδοχές!$C$4:$I$4,MATCH($A53,Παραδοχές!$C$4:$I$4,1))))</f>
        <v>1.2</v>
      </c>
      <c r="C53" s="5">
        <f>IF($A53&gt;=Παραδοχές!$I$4,INDEX(Παραδοχές!$C$6:$I$6,7),INDEX(Παραδοχές!$C$6:$I$6,MATCH($A53,Παραδοχές!$C$4:$I$4,1))+($A53-INDEX(Παραδοχές!$C$4:$I$4,MATCH($A53,Παραδοχές!$C$4:$I$4,1)))*(INDEX(Παραδοχές!$C$6:$I$6,MATCH($A53,Παραδοχές!$C$4:$I$4,1)+1)-INDEX(Παραδοχές!$C$6:$I$6,MATCH($A53,Παραδοχές!$C$4:$I$4,1)))/(INDEX(Παραδοχές!$C$4:$I$4,MATCH($A53,Παραδοχές!$C$4:$I$4,1)+1)-INDEX(Παραδοχές!$C$4:$I$4,MATCH($A53,Παραδοχές!$C$4:$I$4,1))))</f>
        <v>2</v>
      </c>
      <c r="D53" s="6">
        <f t="shared" si="5"/>
        <v>1208.44998427314</v>
      </c>
      <c r="E53" s="5">
        <f>CHOOSE(Παραδοχές!$C$15,IF($A53&gt;=Παραδοχές!$I$4,INDEX(Παραδοχές!$C$11:$I$11,7),INDEX(Παραδοχές!$C$11:$I$11,MATCH($A53,Παραδοχές!$C$4:$I$4,1))+($A53-INDEX(Παραδοχές!$C$4:$I$4,MATCH($A53,Παραδοχές!$C$4:$I$4,1)))*(INDEX(Παραδοχές!$C$11:$I$11,MATCH($A53,Παραδοχές!$C$4:$I$4,1)+1)-INDEX(Παραδοχές!$C$11:$I$11,MATCH($A53,Παραδοχές!$C$4:$I$4,1)))/(INDEX(Παραδοχές!$C$4:$I$4,MATCH($A53,Παραδοχές!$C$4:$I$4,1)+1)-INDEX(Παραδοχές!$C$4:$I$4,MATCH($A53,Παραδοχές!$C$4:$I$4,1)))),IF($A53&gt;=Παραδοχές!$I$4,INDEX(Παραδοχές!$C$12:$I$12,7),INDEX(Παραδοχές!$C$12:$I$12,MATCH($A53,Παραδοχές!$C$4:$I$4,1))+($A53-INDEX(Παραδοχές!$C$4:$I$4,MATCH($A53,Παραδοχές!$C$4:$I$4,1)))*(INDEX(Παραδοχές!$C$12:$I$12,MATCH($A53,Παραδοχές!$C$4:$I$4,1)+1)-INDEX(Παραδοχές!$C$12:$I$12,MATCH($A53,Παραδοχές!$C$4:$I$4,1)))/(INDEX(Παραδοχές!$C$4:$I$4,MATCH($A53,Παραδοχές!$C$4:$I$4,1)+1)-INDEX(Παραδοχές!$C$4:$I$4,MATCH($A53,Παραδοχές!$C$4:$I$4,1)))))</f>
        <v>11.4</v>
      </c>
      <c r="F53" s="5">
        <f>SUM(O53:S53)+Παραδοχές!$K$34*(X53+IF($A53&gt;=2027,Παραδοχές!$J$34,0))+Παραδοχές!$K$35*(Y53+IF($A53&gt;=2027,Παραδοχές!$J$35,0))+Παραδοχές!$K$36*(Z53+IF($A53&gt;=2027,Παραδοχές!$J$36,0))+Παραδοχές!$K$37*(AA53+IF($A53&gt;=2027,Παραδοχές!$J$37,0))+Παραδοχές!$K$38*(AB53+IF($A53&gt;=2027,Παραδοχές!$J$38,0))+Παραδοχές!$K$39*(AC53+IF($A53&gt;=2027,Παραδοχές!$J$39,0))+Παραδοχές!$K$40*(AD53+IF($A53&gt;=2027,Παραδοχές!$J$40,0))+Παραδοχές!$K$41*(AE53+IF($A53&gt;=2027,Παραδοχές!$J$41,0))+Παραδοχές!$K$42*(AF53+IF($A53&gt;=2027,Παραδοχές!$J$42,0))</f>
        <v>0</v>
      </c>
      <c r="G53" s="5">
        <f t="shared" si="0"/>
        <v>11.4</v>
      </c>
      <c r="H53" s="5">
        <f>CHOOSE(Παραδοχές!$C$15,IF($A53&gt;=Παραδοχές!$I$4,INDEX(Παραδοχές!$C$13:$I$13,7),INDEX(Παραδοχές!$C$13:$I$13,MATCH($A53,Παραδοχές!$C$4:$I$4,1))+($A53-INDEX(Παραδοχές!$C$4:$I$4,MATCH($A53,Παραδοχές!$C$4:$I$4,1)))*(INDEX(Παραδοχές!$C$13:$I$13,MATCH($A53,Παραδοχές!$C$4:$I$4,1)+1)-INDEX(Παραδοχές!$C$13:$I$13,MATCH($A53,Παραδοχές!$C$4:$I$4,1)))/(INDEX(Παραδοχές!$C$4:$I$4,MATCH($A53,Παραδοχές!$C$4:$I$4,1)+1)-INDEX(Παραδοχές!$C$4:$I$4,MATCH($A53,Παραδοχές!$C$4:$I$4,1)))),IF($A53&gt;=Παραδοχές!$I$4,INDEX(Παραδοχές!$C$14:$I$14,7),INDEX(Παραδοχές!$C$14:$I$14,MATCH($A53,Παραδοχές!$C$4:$I$4,1))+($A53-INDEX(Παραδοχές!$C$4:$I$4,MATCH($A53,Παραδοχές!$C$4:$I$4,1)))*(INDEX(Παραδοχές!$C$14:$I$14,MATCH($A53,Παραδοχές!$C$4:$I$4,1)+1)-INDEX(Παραδοχές!$C$14:$I$14,MATCH($A53,Παραδοχές!$C$4:$I$4,1)))/(INDEX(Παραδοχές!$C$4:$I$4,MATCH($A53,Παραδοχές!$C$4:$I$4,1)+1)-INDEX(Παραδοχές!$C$4:$I$4,MATCH($A53,Παραδοχές!$C$4:$I$4,1)))))</f>
        <v>6.15</v>
      </c>
      <c r="I53" s="5">
        <f t="shared" si="1"/>
        <v>5.25</v>
      </c>
      <c r="J53" s="10">
        <f t="shared" si="2"/>
        <v>63.443624174339703</v>
      </c>
      <c r="K53" s="10">
        <f t="shared" si="3"/>
        <v>137.76329820713801</v>
      </c>
      <c r="L53" s="10">
        <f t="shared" si="4"/>
        <v>74.319674032798005</v>
      </c>
      <c r="M53" s="10">
        <f>J53/POWER(1+Παραδοχές!$C$8,A53-2026)</f>
        <v>10.9756473436889</v>
      </c>
      <c r="N53" s="6">
        <f>SUM($M$2:M53)</f>
        <v>678.53653711646098</v>
      </c>
      <c r="O53" s="5">
        <f>Παραδοχές!$K$18*(IF($A53&gt;=Παραδοχές!$I$4,INDEX(Παραδοχές!$C$18:$I$18,7),INDEX(Παραδοχές!$C$18:$I$18,MATCH($A53,Παραδοχές!$C$4:$I$4,1))+($A53-INDEX(Παραδοχές!$C$4:$I$4,MATCH($A53,Παραδοχές!$C$4:$I$4,1)))*(INDEX(Παραδοχές!$C$18:$I$18,MATCH($A53,Παραδοχές!$C$4:$I$4,1)+1)-INDEX(Παραδοχές!$C$18:$I$18,MATCH($A53,Παραδοχές!$C$4:$I$4,1)))/(INDEX(Παραδοχές!$C$4:$I$4,MATCH($A53,Παραδοχές!$C$4:$I$4,1)+1)-INDEX(Παραδοχές!$C$4:$I$4,MATCH($A53,Παραδοχές!$C$4:$I$4,1)))))</f>
        <v>0</v>
      </c>
      <c r="P53" s="5">
        <f>Παραδοχές!$K$19*(IF($A53&gt;=Παραδοχές!$I$4,INDEX(Παραδοχές!$C$19:$I$19,7),INDEX(Παραδοχές!$C$19:$I$19,MATCH($A53,Παραδοχές!$C$4:$I$4,1))+($A53-INDEX(Παραδοχές!$C$4:$I$4,MATCH($A53,Παραδοχές!$C$4:$I$4,1)))*(INDEX(Παραδοχές!$C$19:$I$19,MATCH($A53,Παραδοχές!$C$4:$I$4,1)+1)-INDEX(Παραδοχές!$C$19:$I$19,MATCH($A53,Παραδοχές!$C$4:$I$4,1)))/(INDEX(Παραδοχές!$C$4:$I$4,MATCH($A53,Παραδοχές!$C$4:$I$4,1)+1)-INDEX(Παραδοχές!$C$4:$I$4,MATCH($A53,Παραδοχές!$C$4:$I$4,1)))))</f>
        <v>0</v>
      </c>
      <c r="Q53" s="5">
        <f>Παραδοχές!$K$20*(IF($A53&gt;=Παραδοχές!$I$4,INDEX(Παραδοχές!$C$20:$I$20,7),INDEX(Παραδοχές!$C$20:$I$20,MATCH($A53,Παραδοχές!$C$4:$I$4,1))+($A53-INDEX(Παραδοχές!$C$4:$I$4,MATCH($A53,Παραδοχές!$C$4:$I$4,1)))*(INDEX(Παραδοχές!$C$20:$I$20,MATCH($A53,Παραδοχές!$C$4:$I$4,1)+1)-INDEX(Παραδοχές!$C$20:$I$20,MATCH($A53,Παραδοχές!$C$4:$I$4,1)))/(INDEX(Παραδοχές!$C$4:$I$4,MATCH($A53,Παραδοχές!$C$4:$I$4,1)+1)-INDEX(Παραδοχές!$C$4:$I$4,MATCH($A53,Παραδοχές!$C$4:$I$4,1)))))</f>
        <v>0</v>
      </c>
      <c r="R53" s="5">
        <f>Παραδοχές!$K$21*(IF($A53&gt;=Παραδοχές!$I$4,INDEX(Παραδοχές!$C$21:$I$21,7),INDEX(Παραδοχές!$C$21:$I$21,MATCH($A53,Παραδοχές!$C$4:$I$4,1))+($A53-INDEX(Παραδοχές!$C$4:$I$4,MATCH($A53,Παραδοχές!$C$4:$I$4,1)))*(INDEX(Παραδοχές!$C$21:$I$21,MATCH($A53,Παραδοχές!$C$4:$I$4,1)+1)-INDEX(Παραδοχές!$C$21:$I$21,MATCH($A53,Παραδοχές!$C$4:$I$4,1)))/(INDEX(Παραδοχές!$C$4:$I$4,MATCH($A53,Παραδοχές!$C$4:$I$4,1)+1)-INDEX(Παραδοχές!$C$4:$I$4,MATCH($A53,Παραδοχές!$C$4:$I$4,1)))))</f>
        <v>0</v>
      </c>
      <c r="S53" s="5">
        <f>Παραδοχές!$K$22*(IF($A53&gt;=Παραδοχές!$I$4,INDEX(Παραδοχές!$C$22:$I$22,7),INDEX(Παραδοχές!$C$22:$I$22,MATCH($A53,Παραδοχές!$C$4:$I$4,1))+($A53-INDEX(Παραδοχές!$C$4:$I$4,MATCH($A53,Παραδοχές!$C$4:$I$4,1)))*(INDEX(Παραδοχές!$C$22:$I$22,MATCH($A53,Παραδοχές!$C$4:$I$4,1)+1)-INDEX(Παραδοχές!$C$22:$I$22,MATCH($A53,Παραδοχές!$C$4:$I$4,1)))/(INDEX(Παραδοχές!$C$4:$I$4,MATCH($A53,Παραδοχές!$C$4:$I$4,1)+1)-INDEX(Παραδοχές!$C$4:$I$4,MATCH($A53,Παραδοχές!$C$4:$I$4,1)))))</f>
        <v>0</v>
      </c>
      <c r="T53" s="6">
        <f>IF($A53&gt;=Παραδοχές!$I$4,INDEX(Παραδοχές!$C$26:$I$26,7),INDEX(Παραδοχές!$C$26:$I$26,MATCH($A53,Παραδοχές!$C$4:$I$4,1))+($A53-INDEX(Παραδοχές!$C$4:$I$4,MATCH($A53,Παραδοχές!$C$4:$I$4,1)))*(INDEX(Παραδοχές!$C$26:$I$26,MATCH($A53,Παραδοχές!$C$4:$I$4,1)+1)-INDEX(Παραδοχές!$C$26:$I$26,MATCH($A53,Παραδοχές!$C$4:$I$4,1)))/(INDEX(Παραδοχές!$C$4:$I$4,MATCH($A53,Παραδοχές!$C$4:$I$4,1)+1)-INDEX(Παραδοχές!$C$4:$I$4,MATCH($A53,Παραδοχές!$C$4:$I$4,1))))</f>
        <v>2511</v>
      </c>
      <c r="U53" s="6">
        <f>IF($A53&gt;=Παραδοχές!$I$4,INDEX(Παραδοχές!$C$27:$I$27,7),INDEX(Παραδοχές!$C$27:$I$27,MATCH($A53,Παραδοχές!$C$4:$I$4,1))+($A53-INDEX(Παραδοχές!$C$4:$I$4,MATCH($A53,Παραδοχές!$C$4:$I$4,1)))*(INDEX(Παραδοχές!$C$27:$I$27,MATCH($A53,Παραδοχές!$C$4:$I$4,1)+1)-INDEX(Παραδοχές!$C$27:$I$27,MATCH($A53,Παραδοχές!$C$4:$I$4,1)))/(INDEX(Παραδοχές!$C$4:$I$4,MATCH($A53,Παραδοχές!$C$4:$I$4,1)+1)-INDEX(Παραδοχές!$C$4:$I$4,MATCH($A53,Παραδοχές!$C$4:$I$4,1))))</f>
        <v>3749</v>
      </c>
      <c r="V53" s="12">
        <f>IF($A53&gt;=Παραδοχές!$I$4,INDEX(Παραδοχές!$C$28:$I$28,7),INDEX(Παραδοχές!$C$28:$I$28,MATCH($A53,Παραδοχές!$C$4:$I$4,1))+($A53-INDEX(Παραδοχές!$C$4:$I$4,MATCH($A53,Παραδοχές!$C$4:$I$4,1)))*(INDEX(Παραδοχές!$C$28:$I$28,MATCH($A53,Παραδοχές!$C$4:$I$4,1)+1)-INDEX(Παραδοχές!$C$28:$I$28,MATCH($A53,Παραδοχές!$C$4:$I$4,1)))/(INDEX(Παραδοχές!$C$4:$I$4,MATCH($A53,Παραδοχές!$C$4:$I$4,1)+1)-INDEX(Παραδοχές!$C$4:$I$4,MATCH($A53,Παραδοχές!$C$4:$I$4,1))))</f>
        <v>66</v>
      </c>
      <c r="W53" s="13">
        <f>1/POWER(1+Παραδοχές!$C$8,A53-2026)</f>
        <v>0.172998429495899</v>
      </c>
      <c r="X53" s="5">
        <f>IF($A53&gt;=Παραδοχές!$I$4,INDEX(Παραδοχές!$C$34:$I$34,7),INDEX(Παραδοχές!$C$34:$I$34,MATCH($A53,Παραδοχές!$C$4:$I$4,1))+($A53-INDEX(Παραδοχές!$C$4:$I$4,MATCH($A53,Παραδοχές!$C$4:$I$4,1)))*(INDEX(Παραδοχές!$C$34:$I$34,MATCH($A53,Παραδοχές!$C$4:$I$4,1)+1)-INDEX(Παραδοχές!$C$34:$I$34,MATCH($A53,Παραδοχές!$C$4:$I$4,1)))/(INDEX(Παραδοχές!$C$4:$I$4,MATCH($A53,Παραδοχές!$C$4:$I$4,1)+1)-INDEX(Παραδοχές!$C$4:$I$4,MATCH($A53,Παραδοχές!$C$4:$I$4,1))))</f>
        <v>-1</v>
      </c>
      <c r="Y53" s="5">
        <f>IF($A53&gt;=Παραδοχές!$I$4,INDEX(Παραδοχές!$C$35:$I$35,7),INDEX(Παραδοχές!$C$35:$I$35,MATCH($A53,Παραδοχές!$C$4:$I$4,1))+($A53-INDEX(Παραδοχές!$C$4:$I$4,MATCH($A53,Παραδοχές!$C$4:$I$4,1)))*(INDEX(Παραδοχές!$C$35:$I$35,MATCH($A53,Παραδοχές!$C$4:$I$4,1)+1)-INDEX(Παραδοχές!$C$35:$I$35,MATCH($A53,Παραδοχές!$C$4:$I$4,1)))/(INDEX(Παραδοχές!$C$4:$I$4,MATCH($A53,Παραδοχές!$C$4:$I$4,1)+1)-INDEX(Παραδοχές!$C$4:$I$4,MATCH($A53,Παραδοχές!$C$4:$I$4,1))))</f>
        <v>-0.45</v>
      </c>
      <c r="Z53" s="5">
        <f>IF($A53&gt;=Παραδοχές!$I$4,INDEX(Παραδοχές!$C$36:$I$36,7),INDEX(Παραδοχές!$C$36:$I$36,MATCH($A53,Παραδοχές!$C$4:$I$4,1))+($A53-INDEX(Παραδοχές!$C$4:$I$4,MATCH($A53,Παραδοχές!$C$4:$I$4,1)))*(INDEX(Παραδοχές!$C$36:$I$36,MATCH($A53,Παραδοχές!$C$4:$I$4,1)+1)-INDEX(Παραδοχές!$C$36:$I$36,MATCH($A53,Παραδοχές!$C$4:$I$4,1)))/(INDEX(Παραδοχές!$C$4:$I$4,MATCH($A53,Παραδοχές!$C$4:$I$4,1)+1)-INDEX(Παραδοχές!$C$4:$I$4,MATCH($A53,Παραδοχές!$C$4:$I$4,1))))</f>
        <v>-0.1</v>
      </c>
      <c r="AA53" s="5">
        <f>IF($A53&gt;=Παραδοχές!$I$4,INDEX(Παραδοχές!$C$37:$I$37,7),INDEX(Παραδοχές!$C$37:$I$37,MATCH($A53,Παραδοχές!$C$4:$I$4,1))+($A53-INDEX(Παραδοχές!$C$4:$I$4,MATCH($A53,Παραδοχές!$C$4:$I$4,1)))*(INDEX(Παραδοχές!$C$37:$I$37,MATCH($A53,Παραδοχές!$C$4:$I$4,1)+1)-INDEX(Παραδοχές!$C$37:$I$37,MATCH($A53,Παραδοχές!$C$4:$I$4,1)))/(INDEX(Παραδοχές!$C$4:$I$4,MATCH($A53,Παραδοχές!$C$4:$I$4,1)+1)-INDEX(Παραδοχές!$C$4:$I$4,MATCH($A53,Παραδοχές!$C$4:$I$4,1))))</f>
        <v>-0.7</v>
      </c>
      <c r="AB53" s="5">
        <f>IF($A53&gt;=Παραδοχές!$I$4,INDEX(Παραδοχές!$C$38:$I$38,7),INDEX(Παραδοχές!$C$38:$I$38,MATCH($A53,Παραδοχές!$C$4:$I$4,1))+($A53-INDEX(Παραδοχές!$C$4:$I$4,MATCH($A53,Παραδοχές!$C$4:$I$4,1)))*(INDEX(Παραδοχές!$C$38:$I$38,MATCH($A53,Παραδοχές!$C$4:$I$4,1)+1)-INDEX(Παραδοχές!$C$38:$I$38,MATCH($A53,Παραδοχές!$C$4:$I$4,1)))/(INDEX(Παραδοχές!$C$4:$I$4,MATCH($A53,Παραδοχές!$C$4:$I$4,1)+1)-INDEX(Παραδοχές!$C$4:$I$4,MATCH($A53,Παραδοχές!$C$4:$I$4,1))))</f>
        <v>-0.2</v>
      </c>
      <c r="AC53" s="5">
        <f>IF($A53&gt;=Παραδοχές!$I$4,INDEX(Παραδοχές!$C$39:$I$39,7),INDEX(Παραδοχές!$C$39:$I$39,MATCH($A53,Παραδοχές!$C$4:$I$4,1))+($A53-INDEX(Παραδοχές!$C$4:$I$4,MATCH($A53,Παραδοχές!$C$4:$I$4,1)))*(INDEX(Παραδοχές!$C$39:$I$39,MATCH($A53,Παραδοχές!$C$4:$I$4,1)+1)-INDEX(Παραδοχές!$C$39:$I$39,MATCH($A53,Παραδοχές!$C$4:$I$4,1)))/(INDEX(Παραδοχές!$C$4:$I$4,MATCH($A53,Παραδοχές!$C$4:$I$4,1)+1)-INDEX(Παραδοχές!$C$4:$I$4,MATCH($A53,Παραδοχές!$C$4:$I$4,1))))</f>
        <v>-0.15</v>
      </c>
      <c r="AD53" s="5">
        <f>IF($A53&gt;=Παραδοχές!$I$4,INDEX(Παραδοχές!$C$40:$I$40,7),INDEX(Παραδοχές!$C$40:$I$40,MATCH($A53,Παραδοχές!$C$4:$I$4,1))+($A53-INDEX(Παραδοχές!$C$4:$I$4,MATCH($A53,Παραδοχές!$C$4:$I$4,1)))*(INDEX(Παραδοχές!$C$40:$I$40,MATCH($A53,Παραδοχές!$C$4:$I$4,1)+1)-INDEX(Παραδοχές!$C$40:$I$40,MATCH($A53,Παραδοχές!$C$4:$I$4,1)))/(INDEX(Παραδοχές!$C$4:$I$4,MATCH($A53,Παραδοχές!$C$4:$I$4,1)+1)-INDEX(Παραδοχές!$C$4:$I$4,MATCH($A53,Παραδοχές!$C$4:$I$4,1))))</f>
        <v>-0.12</v>
      </c>
      <c r="AE53" s="5">
        <f>IF($A53&gt;=Παραδοχές!$I$4,INDEX(Παραδοχές!$C$41:$I$41,7),INDEX(Παραδοχές!$C$41:$I$41,MATCH($A53,Παραδοχές!$C$4:$I$4,1))+($A53-INDEX(Παραδοχές!$C$4:$I$4,MATCH($A53,Παραδοχές!$C$4:$I$4,1)))*(INDEX(Παραδοχές!$C$41:$I$41,MATCH($A53,Παραδοχές!$C$4:$I$4,1)+1)-INDEX(Παραδοχές!$C$41:$I$41,MATCH($A53,Παραδοχές!$C$4:$I$4,1)))/(INDEX(Παραδοχές!$C$4:$I$4,MATCH($A53,Παραδοχές!$C$4:$I$4,1)+1)-INDEX(Παραδοχές!$C$4:$I$4,MATCH($A53,Παραδοχές!$C$4:$I$4,1))))</f>
        <v>2.2000000000000002</v>
      </c>
      <c r="AF53" s="5">
        <f>IF($A53&gt;=Παραδοχές!$I$4,INDEX(Παραδοχές!$C$42:$I$42,7),INDEX(Παραδοχές!$C$42:$I$42,MATCH($A53,Παραδοχές!$C$4:$I$4,1))+($A53-INDEX(Παραδοχές!$C$4:$I$4,MATCH($A53,Παραδοχές!$C$4:$I$4,1)))*(INDEX(Παραδοχές!$C$42:$I$42,MATCH($A53,Παραδοχές!$C$4:$I$4,1)+1)-INDEX(Παραδοχές!$C$42:$I$42,MATCH($A53,Παραδοχές!$C$4:$I$4,1)))/(INDEX(Παραδοχές!$C$4:$I$4,MATCH($A53,Παραδοχές!$C$4:$I$4,1)+1)-INDEX(Παραδοχές!$C$4:$I$4,MATCH($A53,Παραδοχές!$C$4:$I$4,1))))</f>
        <v>-1</v>
      </c>
    </row>
    <row r="54" spans="1:32" ht="15" customHeight="1" x14ac:dyDescent="0.25">
      <c r="A54" s="4">
        <v>2078</v>
      </c>
      <c r="B54" s="5">
        <f>IF($A54&gt;=Παραδοχές!$I$4,INDEX(Παραδοχές!$C$5:$I$5,7),INDEX(Παραδοχές!$C$5:$I$5,MATCH($A54,Παραδοχές!$C$4:$I$4,1))+($A54-INDEX(Παραδοχές!$C$4:$I$4,MATCH($A54,Παραδοχές!$C$4:$I$4,1)))*(INDEX(Παραδοχές!$C$5:$I$5,MATCH($A54,Παραδοχές!$C$4:$I$4,1)+1)-INDEX(Παραδοχές!$C$5:$I$5,MATCH($A54,Παραδοχές!$C$4:$I$4,1)))/(INDEX(Παραδοχές!$C$4:$I$4,MATCH($A54,Παραδοχές!$C$4:$I$4,1)+1)-INDEX(Παραδοχές!$C$4:$I$4,MATCH($A54,Παραδοχές!$C$4:$I$4,1))))</f>
        <v>1.2</v>
      </c>
      <c r="C54" s="5">
        <f>IF($A54&gt;=Παραδοχές!$I$4,INDEX(Παραδοχές!$C$6:$I$6,7),INDEX(Παραδοχές!$C$6:$I$6,MATCH($A54,Παραδοχές!$C$4:$I$4,1))+($A54-INDEX(Παραδοχές!$C$4:$I$4,MATCH($A54,Παραδοχές!$C$4:$I$4,1)))*(INDEX(Παραδοχές!$C$6:$I$6,MATCH($A54,Παραδοχές!$C$4:$I$4,1)+1)-INDEX(Παραδοχές!$C$6:$I$6,MATCH($A54,Παραδοχές!$C$4:$I$4,1)))/(INDEX(Παραδοχές!$C$4:$I$4,MATCH($A54,Παραδοχές!$C$4:$I$4,1)+1)-INDEX(Παραδοχές!$C$4:$I$4,MATCH($A54,Παραδοχές!$C$4:$I$4,1))))</f>
        <v>2</v>
      </c>
      <c r="D54" s="6">
        <f t="shared" si="5"/>
        <v>1247.1203837698799</v>
      </c>
      <c r="E54" s="5">
        <f>CHOOSE(Παραδοχές!$C$15,IF($A54&gt;=Παραδοχές!$I$4,INDEX(Παραδοχές!$C$11:$I$11,7),INDEX(Παραδοχές!$C$11:$I$11,MATCH($A54,Παραδοχές!$C$4:$I$4,1))+($A54-INDEX(Παραδοχές!$C$4:$I$4,MATCH($A54,Παραδοχές!$C$4:$I$4,1)))*(INDEX(Παραδοχές!$C$11:$I$11,MATCH($A54,Παραδοχές!$C$4:$I$4,1)+1)-INDEX(Παραδοχές!$C$11:$I$11,MATCH($A54,Παραδοχές!$C$4:$I$4,1)))/(INDEX(Παραδοχές!$C$4:$I$4,MATCH($A54,Παραδοχές!$C$4:$I$4,1)+1)-INDEX(Παραδοχές!$C$4:$I$4,MATCH($A54,Παραδοχές!$C$4:$I$4,1)))),IF($A54&gt;=Παραδοχές!$I$4,INDEX(Παραδοχές!$C$12:$I$12,7),INDEX(Παραδοχές!$C$12:$I$12,MATCH($A54,Παραδοχές!$C$4:$I$4,1))+($A54-INDEX(Παραδοχές!$C$4:$I$4,MATCH($A54,Παραδοχές!$C$4:$I$4,1)))*(INDEX(Παραδοχές!$C$12:$I$12,MATCH($A54,Παραδοχές!$C$4:$I$4,1)+1)-INDEX(Παραδοχές!$C$12:$I$12,MATCH($A54,Παραδοχές!$C$4:$I$4,1)))/(INDEX(Παραδοχές!$C$4:$I$4,MATCH($A54,Παραδοχές!$C$4:$I$4,1)+1)-INDEX(Παραδοχές!$C$4:$I$4,MATCH($A54,Παραδοχές!$C$4:$I$4,1)))))</f>
        <v>11.4</v>
      </c>
      <c r="F54" s="5">
        <f>SUM(O54:S54)+Παραδοχές!$K$34*(X54+IF($A54&gt;=2027,Παραδοχές!$J$34,0))+Παραδοχές!$K$35*(Y54+IF($A54&gt;=2027,Παραδοχές!$J$35,0))+Παραδοχές!$K$36*(Z54+IF($A54&gt;=2027,Παραδοχές!$J$36,0))+Παραδοχές!$K$37*(AA54+IF($A54&gt;=2027,Παραδοχές!$J$37,0))+Παραδοχές!$K$38*(AB54+IF($A54&gt;=2027,Παραδοχές!$J$38,0))+Παραδοχές!$K$39*(AC54+IF($A54&gt;=2027,Παραδοχές!$J$39,0))+Παραδοχές!$K$40*(AD54+IF($A54&gt;=2027,Παραδοχές!$J$40,0))+Παραδοχές!$K$41*(AE54+IF($A54&gt;=2027,Παραδοχές!$J$41,0))+Παραδοχές!$K$42*(AF54+IF($A54&gt;=2027,Παραδοχές!$J$42,0))</f>
        <v>0</v>
      </c>
      <c r="G54" s="5">
        <f t="shared" si="0"/>
        <v>11.4</v>
      </c>
      <c r="H54" s="5">
        <f>CHOOSE(Παραδοχές!$C$15,IF($A54&gt;=Παραδοχές!$I$4,INDEX(Παραδοχές!$C$13:$I$13,7),INDEX(Παραδοχές!$C$13:$I$13,MATCH($A54,Παραδοχές!$C$4:$I$4,1))+($A54-INDEX(Παραδοχές!$C$4:$I$4,MATCH($A54,Παραδοχές!$C$4:$I$4,1)))*(INDEX(Παραδοχές!$C$13:$I$13,MATCH($A54,Παραδοχές!$C$4:$I$4,1)+1)-INDEX(Παραδοχές!$C$13:$I$13,MATCH($A54,Παραδοχές!$C$4:$I$4,1)))/(INDEX(Παραδοχές!$C$4:$I$4,MATCH($A54,Παραδοχές!$C$4:$I$4,1)+1)-INDEX(Παραδοχές!$C$4:$I$4,MATCH($A54,Παραδοχές!$C$4:$I$4,1)))),IF($A54&gt;=Παραδοχές!$I$4,INDEX(Παραδοχές!$C$14:$I$14,7),INDEX(Παραδοχές!$C$14:$I$14,MATCH($A54,Παραδοχές!$C$4:$I$4,1))+($A54-INDEX(Παραδοχές!$C$4:$I$4,MATCH($A54,Παραδοχές!$C$4:$I$4,1)))*(INDEX(Παραδοχές!$C$14:$I$14,MATCH($A54,Παραδοχές!$C$4:$I$4,1)+1)-INDEX(Παραδοχές!$C$14:$I$14,MATCH($A54,Παραδοχές!$C$4:$I$4,1)))/(INDEX(Παραδοχές!$C$4:$I$4,MATCH($A54,Παραδοχές!$C$4:$I$4,1)+1)-INDEX(Παραδοχές!$C$4:$I$4,MATCH($A54,Παραδοχές!$C$4:$I$4,1)))))</f>
        <v>6.15</v>
      </c>
      <c r="I54" s="5">
        <f t="shared" si="1"/>
        <v>5.25</v>
      </c>
      <c r="J54" s="10">
        <f t="shared" si="2"/>
        <v>65.473820147918602</v>
      </c>
      <c r="K54" s="10">
        <f t="shared" si="3"/>
        <v>142.17172374976599</v>
      </c>
      <c r="L54" s="10">
        <f t="shared" si="4"/>
        <v>76.6979036018475</v>
      </c>
      <c r="M54" s="10">
        <f>J54/POWER(1+Παραδοχές!$C$8,A54-2026)</f>
        <v>10.943833873127399</v>
      </c>
      <c r="N54" s="6">
        <f>SUM($M$2:M54)</f>
        <v>689.48037098958798</v>
      </c>
      <c r="O54" s="5">
        <f>Παραδοχές!$K$18*(IF($A54&gt;=Παραδοχές!$I$4,INDEX(Παραδοχές!$C$18:$I$18,7),INDEX(Παραδοχές!$C$18:$I$18,MATCH($A54,Παραδοχές!$C$4:$I$4,1))+($A54-INDEX(Παραδοχές!$C$4:$I$4,MATCH($A54,Παραδοχές!$C$4:$I$4,1)))*(INDEX(Παραδοχές!$C$18:$I$18,MATCH($A54,Παραδοχές!$C$4:$I$4,1)+1)-INDEX(Παραδοχές!$C$18:$I$18,MATCH($A54,Παραδοχές!$C$4:$I$4,1)))/(INDEX(Παραδοχές!$C$4:$I$4,MATCH($A54,Παραδοχές!$C$4:$I$4,1)+1)-INDEX(Παραδοχές!$C$4:$I$4,MATCH($A54,Παραδοχές!$C$4:$I$4,1)))))</f>
        <v>0</v>
      </c>
      <c r="P54" s="5">
        <f>Παραδοχές!$K$19*(IF($A54&gt;=Παραδοχές!$I$4,INDEX(Παραδοχές!$C$19:$I$19,7),INDEX(Παραδοχές!$C$19:$I$19,MATCH($A54,Παραδοχές!$C$4:$I$4,1))+($A54-INDEX(Παραδοχές!$C$4:$I$4,MATCH($A54,Παραδοχές!$C$4:$I$4,1)))*(INDEX(Παραδοχές!$C$19:$I$19,MATCH($A54,Παραδοχές!$C$4:$I$4,1)+1)-INDEX(Παραδοχές!$C$19:$I$19,MATCH($A54,Παραδοχές!$C$4:$I$4,1)))/(INDEX(Παραδοχές!$C$4:$I$4,MATCH($A54,Παραδοχές!$C$4:$I$4,1)+1)-INDEX(Παραδοχές!$C$4:$I$4,MATCH($A54,Παραδοχές!$C$4:$I$4,1)))))</f>
        <v>0</v>
      </c>
      <c r="Q54" s="5">
        <f>Παραδοχές!$K$20*(IF($A54&gt;=Παραδοχές!$I$4,INDEX(Παραδοχές!$C$20:$I$20,7),INDEX(Παραδοχές!$C$20:$I$20,MATCH($A54,Παραδοχές!$C$4:$I$4,1))+($A54-INDEX(Παραδοχές!$C$4:$I$4,MATCH($A54,Παραδοχές!$C$4:$I$4,1)))*(INDEX(Παραδοχές!$C$20:$I$20,MATCH($A54,Παραδοχές!$C$4:$I$4,1)+1)-INDEX(Παραδοχές!$C$20:$I$20,MATCH($A54,Παραδοχές!$C$4:$I$4,1)))/(INDEX(Παραδοχές!$C$4:$I$4,MATCH($A54,Παραδοχές!$C$4:$I$4,1)+1)-INDEX(Παραδοχές!$C$4:$I$4,MATCH($A54,Παραδοχές!$C$4:$I$4,1)))))</f>
        <v>0</v>
      </c>
      <c r="R54" s="5">
        <f>Παραδοχές!$K$21*(IF($A54&gt;=Παραδοχές!$I$4,INDEX(Παραδοχές!$C$21:$I$21,7),INDEX(Παραδοχές!$C$21:$I$21,MATCH($A54,Παραδοχές!$C$4:$I$4,1))+($A54-INDEX(Παραδοχές!$C$4:$I$4,MATCH($A54,Παραδοχές!$C$4:$I$4,1)))*(INDEX(Παραδοχές!$C$21:$I$21,MATCH($A54,Παραδοχές!$C$4:$I$4,1)+1)-INDEX(Παραδοχές!$C$21:$I$21,MATCH($A54,Παραδοχές!$C$4:$I$4,1)))/(INDEX(Παραδοχές!$C$4:$I$4,MATCH($A54,Παραδοχές!$C$4:$I$4,1)+1)-INDEX(Παραδοχές!$C$4:$I$4,MATCH($A54,Παραδοχές!$C$4:$I$4,1)))))</f>
        <v>0</v>
      </c>
      <c r="S54" s="5">
        <f>Παραδοχές!$K$22*(IF($A54&gt;=Παραδοχές!$I$4,INDEX(Παραδοχές!$C$22:$I$22,7),INDEX(Παραδοχές!$C$22:$I$22,MATCH($A54,Παραδοχές!$C$4:$I$4,1))+($A54-INDEX(Παραδοχές!$C$4:$I$4,MATCH($A54,Παραδοχές!$C$4:$I$4,1)))*(INDEX(Παραδοχές!$C$22:$I$22,MATCH($A54,Παραδοχές!$C$4:$I$4,1)+1)-INDEX(Παραδοχές!$C$22:$I$22,MATCH($A54,Παραδοχές!$C$4:$I$4,1)))/(INDEX(Παραδοχές!$C$4:$I$4,MATCH($A54,Παραδοχές!$C$4:$I$4,1)+1)-INDEX(Παραδοχές!$C$4:$I$4,MATCH($A54,Παραδοχές!$C$4:$I$4,1)))))</f>
        <v>0</v>
      </c>
      <c r="T54" s="6">
        <f>IF($A54&gt;=Παραδοχές!$I$4,INDEX(Παραδοχές!$C$26:$I$26,7),INDEX(Παραδοχές!$C$26:$I$26,MATCH($A54,Παραδοχές!$C$4:$I$4,1))+($A54-INDEX(Παραδοχές!$C$4:$I$4,MATCH($A54,Παραδοχές!$C$4:$I$4,1)))*(INDEX(Παραδοχές!$C$26:$I$26,MATCH($A54,Παραδοχές!$C$4:$I$4,1)+1)-INDEX(Παραδοχές!$C$26:$I$26,MATCH($A54,Παραδοχές!$C$4:$I$4,1)))/(INDEX(Παραδοχές!$C$4:$I$4,MATCH($A54,Παραδοχές!$C$4:$I$4,1)+1)-INDEX(Παραδοχές!$C$4:$I$4,MATCH($A54,Παραδοχές!$C$4:$I$4,1))))</f>
        <v>2511</v>
      </c>
      <c r="U54" s="6">
        <f>IF($A54&gt;=Παραδοχές!$I$4,INDEX(Παραδοχές!$C$27:$I$27,7),INDEX(Παραδοχές!$C$27:$I$27,MATCH($A54,Παραδοχές!$C$4:$I$4,1))+($A54-INDEX(Παραδοχές!$C$4:$I$4,MATCH($A54,Παραδοχές!$C$4:$I$4,1)))*(INDEX(Παραδοχές!$C$27:$I$27,MATCH($A54,Παραδοχές!$C$4:$I$4,1)+1)-INDEX(Παραδοχές!$C$27:$I$27,MATCH($A54,Παραδοχές!$C$4:$I$4,1)))/(INDEX(Παραδοχές!$C$4:$I$4,MATCH($A54,Παραδοχές!$C$4:$I$4,1)+1)-INDEX(Παραδοχές!$C$4:$I$4,MATCH($A54,Παραδοχές!$C$4:$I$4,1))))</f>
        <v>3749</v>
      </c>
      <c r="V54" s="12">
        <f>IF($A54&gt;=Παραδοχές!$I$4,INDEX(Παραδοχές!$C$28:$I$28,7),INDEX(Παραδοχές!$C$28:$I$28,MATCH($A54,Παραδοχές!$C$4:$I$4,1))+($A54-INDEX(Παραδοχές!$C$4:$I$4,MATCH($A54,Παραδοχές!$C$4:$I$4,1)))*(INDEX(Παραδοχές!$C$28:$I$28,MATCH($A54,Παραδοχές!$C$4:$I$4,1)+1)-INDEX(Παραδοχές!$C$28:$I$28,MATCH($A54,Παραδοχές!$C$4:$I$4,1)))/(INDEX(Παραδοχές!$C$4:$I$4,MATCH($A54,Παραδοχές!$C$4:$I$4,1)+1)-INDEX(Παραδοχές!$C$4:$I$4,MATCH($A54,Παραδοχές!$C$4:$I$4,1))))</f>
        <v>66</v>
      </c>
      <c r="W54" s="13">
        <f>1/POWER(1+Παραδοχές!$C$8,A54-2026)</f>
        <v>0.16714824105883999</v>
      </c>
      <c r="X54" s="5">
        <f>IF($A54&gt;=Παραδοχές!$I$4,INDEX(Παραδοχές!$C$34:$I$34,7),INDEX(Παραδοχές!$C$34:$I$34,MATCH($A54,Παραδοχές!$C$4:$I$4,1))+($A54-INDEX(Παραδοχές!$C$4:$I$4,MATCH($A54,Παραδοχές!$C$4:$I$4,1)))*(INDEX(Παραδοχές!$C$34:$I$34,MATCH($A54,Παραδοχές!$C$4:$I$4,1)+1)-INDEX(Παραδοχές!$C$34:$I$34,MATCH($A54,Παραδοχές!$C$4:$I$4,1)))/(INDEX(Παραδοχές!$C$4:$I$4,MATCH($A54,Παραδοχές!$C$4:$I$4,1)+1)-INDEX(Παραδοχές!$C$4:$I$4,MATCH($A54,Παραδοχές!$C$4:$I$4,1))))</f>
        <v>-1</v>
      </c>
      <c r="Y54" s="5">
        <f>IF($A54&gt;=Παραδοχές!$I$4,INDEX(Παραδοχές!$C$35:$I$35,7),INDEX(Παραδοχές!$C$35:$I$35,MATCH($A54,Παραδοχές!$C$4:$I$4,1))+($A54-INDEX(Παραδοχές!$C$4:$I$4,MATCH($A54,Παραδοχές!$C$4:$I$4,1)))*(INDEX(Παραδοχές!$C$35:$I$35,MATCH($A54,Παραδοχές!$C$4:$I$4,1)+1)-INDEX(Παραδοχές!$C$35:$I$35,MATCH($A54,Παραδοχές!$C$4:$I$4,1)))/(INDEX(Παραδοχές!$C$4:$I$4,MATCH($A54,Παραδοχές!$C$4:$I$4,1)+1)-INDEX(Παραδοχές!$C$4:$I$4,MATCH($A54,Παραδοχές!$C$4:$I$4,1))))</f>
        <v>-0.45</v>
      </c>
      <c r="Z54" s="5">
        <f>IF($A54&gt;=Παραδοχές!$I$4,INDEX(Παραδοχές!$C$36:$I$36,7),INDEX(Παραδοχές!$C$36:$I$36,MATCH($A54,Παραδοχές!$C$4:$I$4,1))+($A54-INDEX(Παραδοχές!$C$4:$I$4,MATCH($A54,Παραδοχές!$C$4:$I$4,1)))*(INDEX(Παραδοχές!$C$36:$I$36,MATCH($A54,Παραδοχές!$C$4:$I$4,1)+1)-INDEX(Παραδοχές!$C$36:$I$36,MATCH($A54,Παραδοχές!$C$4:$I$4,1)))/(INDEX(Παραδοχές!$C$4:$I$4,MATCH($A54,Παραδοχές!$C$4:$I$4,1)+1)-INDEX(Παραδοχές!$C$4:$I$4,MATCH($A54,Παραδοχές!$C$4:$I$4,1))))</f>
        <v>-0.1</v>
      </c>
      <c r="AA54" s="5">
        <f>IF($A54&gt;=Παραδοχές!$I$4,INDEX(Παραδοχές!$C$37:$I$37,7),INDEX(Παραδοχές!$C$37:$I$37,MATCH($A54,Παραδοχές!$C$4:$I$4,1))+($A54-INDEX(Παραδοχές!$C$4:$I$4,MATCH($A54,Παραδοχές!$C$4:$I$4,1)))*(INDEX(Παραδοχές!$C$37:$I$37,MATCH($A54,Παραδοχές!$C$4:$I$4,1)+1)-INDEX(Παραδοχές!$C$37:$I$37,MATCH($A54,Παραδοχές!$C$4:$I$4,1)))/(INDEX(Παραδοχές!$C$4:$I$4,MATCH($A54,Παραδοχές!$C$4:$I$4,1)+1)-INDEX(Παραδοχές!$C$4:$I$4,MATCH($A54,Παραδοχές!$C$4:$I$4,1))))</f>
        <v>-0.7</v>
      </c>
      <c r="AB54" s="5">
        <f>IF($A54&gt;=Παραδοχές!$I$4,INDEX(Παραδοχές!$C$38:$I$38,7),INDEX(Παραδοχές!$C$38:$I$38,MATCH($A54,Παραδοχές!$C$4:$I$4,1))+($A54-INDEX(Παραδοχές!$C$4:$I$4,MATCH($A54,Παραδοχές!$C$4:$I$4,1)))*(INDEX(Παραδοχές!$C$38:$I$38,MATCH($A54,Παραδοχές!$C$4:$I$4,1)+1)-INDEX(Παραδοχές!$C$38:$I$38,MATCH($A54,Παραδοχές!$C$4:$I$4,1)))/(INDEX(Παραδοχές!$C$4:$I$4,MATCH($A54,Παραδοχές!$C$4:$I$4,1)+1)-INDEX(Παραδοχές!$C$4:$I$4,MATCH($A54,Παραδοχές!$C$4:$I$4,1))))</f>
        <v>-0.2</v>
      </c>
      <c r="AC54" s="5">
        <f>IF($A54&gt;=Παραδοχές!$I$4,INDEX(Παραδοχές!$C$39:$I$39,7),INDEX(Παραδοχές!$C$39:$I$39,MATCH($A54,Παραδοχές!$C$4:$I$4,1))+($A54-INDEX(Παραδοχές!$C$4:$I$4,MATCH($A54,Παραδοχές!$C$4:$I$4,1)))*(INDEX(Παραδοχές!$C$39:$I$39,MATCH($A54,Παραδοχές!$C$4:$I$4,1)+1)-INDEX(Παραδοχές!$C$39:$I$39,MATCH($A54,Παραδοχές!$C$4:$I$4,1)))/(INDEX(Παραδοχές!$C$4:$I$4,MATCH($A54,Παραδοχές!$C$4:$I$4,1)+1)-INDEX(Παραδοχές!$C$4:$I$4,MATCH($A54,Παραδοχές!$C$4:$I$4,1))))</f>
        <v>-0.15</v>
      </c>
      <c r="AD54" s="5">
        <f>IF($A54&gt;=Παραδοχές!$I$4,INDEX(Παραδοχές!$C$40:$I$40,7),INDEX(Παραδοχές!$C$40:$I$40,MATCH($A54,Παραδοχές!$C$4:$I$4,1))+($A54-INDEX(Παραδοχές!$C$4:$I$4,MATCH($A54,Παραδοχές!$C$4:$I$4,1)))*(INDEX(Παραδοχές!$C$40:$I$40,MATCH($A54,Παραδοχές!$C$4:$I$4,1)+1)-INDEX(Παραδοχές!$C$40:$I$40,MATCH($A54,Παραδοχές!$C$4:$I$4,1)))/(INDEX(Παραδοχές!$C$4:$I$4,MATCH($A54,Παραδοχές!$C$4:$I$4,1)+1)-INDEX(Παραδοχές!$C$4:$I$4,MATCH($A54,Παραδοχές!$C$4:$I$4,1))))</f>
        <v>-0.12</v>
      </c>
      <c r="AE54" s="5">
        <f>IF($A54&gt;=Παραδοχές!$I$4,INDEX(Παραδοχές!$C$41:$I$41,7),INDEX(Παραδοχές!$C$41:$I$41,MATCH($A54,Παραδοχές!$C$4:$I$4,1))+($A54-INDEX(Παραδοχές!$C$4:$I$4,MATCH($A54,Παραδοχές!$C$4:$I$4,1)))*(INDEX(Παραδοχές!$C$41:$I$41,MATCH($A54,Παραδοχές!$C$4:$I$4,1)+1)-INDEX(Παραδοχές!$C$41:$I$41,MATCH($A54,Παραδοχές!$C$4:$I$4,1)))/(INDEX(Παραδοχές!$C$4:$I$4,MATCH($A54,Παραδοχές!$C$4:$I$4,1)+1)-INDEX(Παραδοχές!$C$4:$I$4,MATCH($A54,Παραδοχές!$C$4:$I$4,1))))</f>
        <v>2.2000000000000002</v>
      </c>
      <c r="AF54" s="5">
        <f>IF($A54&gt;=Παραδοχές!$I$4,INDEX(Παραδοχές!$C$42:$I$42,7),INDEX(Παραδοχές!$C$42:$I$42,MATCH($A54,Παραδοχές!$C$4:$I$4,1))+($A54-INDEX(Παραδοχές!$C$4:$I$4,MATCH($A54,Παραδοχές!$C$4:$I$4,1)))*(INDEX(Παραδοχές!$C$42:$I$42,MATCH($A54,Παραδοχές!$C$4:$I$4,1)+1)-INDEX(Παραδοχές!$C$42:$I$42,MATCH($A54,Παραδοχές!$C$4:$I$4,1)))/(INDEX(Παραδοχές!$C$4:$I$4,MATCH($A54,Παραδοχές!$C$4:$I$4,1)+1)-INDEX(Παραδοχές!$C$4:$I$4,MATCH($A54,Παραδοχές!$C$4:$I$4,1))))</f>
        <v>-1</v>
      </c>
    </row>
    <row r="55" spans="1:32" ht="15" customHeight="1" x14ac:dyDescent="0.25">
      <c r="A55" s="4">
        <v>2079</v>
      </c>
      <c r="B55" s="5">
        <f>IF($A55&gt;=Παραδοχές!$I$4,INDEX(Παραδοχές!$C$5:$I$5,7),INDEX(Παραδοχές!$C$5:$I$5,MATCH($A55,Παραδοχές!$C$4:$I$4,1))+($A55-INDEX(Παραδοχές!$C$4:$I$4,MATCH($A55,Παραδοχές!$C$4:$I$4,1)))*(INDEX(Παραδοχές!$C$5:$I$5,MATCH($A55,Παραδοχές!$C$4:$I$4,1)+1)-INDEX(Παραδοχές!$C$5:$I$5,MATCH($A55,Παραδοχές!$C$4:$I$4,1)))/(INDEX(Παραδοχές!$C$4:$I$4,MATCH($A55,Παραδοχές!$C$4:$I$4,1)+1)-INDEX(Παραδοχές!$C$4:$I$4,MATCH($A55,Παραδοχές!$C$4:$I$4,1))))</f>
        <v>1.2</v>
      </c>
      <c r="C55" s="5">
        <f>IF($A55&gt;=Παραδοχές!$I$4,INDEX(Παραδοχές!$C$6:$I$6,7),INDEX(Παραδοχές!$C$6:$I$6,MATCH($A55,Παραδοχές!$C$4:$I$4,1))+($A55-INDEX(Παραδοχές!$C$4:$I$4,MATCH($A55,Παραδοχές!$C$4:$I$4,1)))*(INDEX(Παραδοχές!$C$6:$I$6,MATCH($A55,Παραδοχές!$C$4:$I$4,1)+1)-INDEX(Παραδοχές!$C$6:$I$6,MATCH($A55,Παραδοχές!$C$4:$I$4,1)))/(INDEX(Παραδοχές!$C$4:$I$4,MATCH($A55,Παραδοχές!$C$4:$I$4,1)+1)-INDEX(Παραδοχές!$C$4:$I$4,MATCH($A55,Παραδοχές!$C$4:$I$4,1))))</f>
        <v>2</v>
      </c>
      <c r="D55" s="6">
        <f t="shared" si="5"/>
        <v>1287.02823605051</v>
      </c>
      <c r="E55" s="5">
        <f>CHOOSE(Παραδοχές!$C$15,IF($A55&gt;=Παραδοχές!$I$4,INDEX(Παραδοχές!$C$11:$I$11,7),INDEX(Παραδοχές!$C$11:$I$11,MATCH($A55,Παραδοχές!$C$4:$I$4,1))+($A55-INDEX(Παραδοχές!$C$4:$I$4,MATCH($A55,Παραδοχές!$C$4:$I$4,1)))*(INDEX(Παραδοχές!$C$11:$I$11,MATCH($A55,Παραδοχές!$C$4:$I$4,1)+1)-INDEX(Παραδοχές!$C$11:$I$11,MATCH($A55,Παραδοχές!$C$4:$I$4,1)))/(INDEX(Παραδοχές!$C$4:$I$4,MATCH($A55,Παραδοχές!$C$4:$I$4,1)+1)-INDEX(Παραδοχές!$C$4:$I$4,MATCH($A55,Παραδοχές!$C$4:$I$4,1)))),IF($A55&gt;=Παραδοχές!$I$4,INDEX(Παραδοχές!$C$12:$I$12,7),INDEX(Παραδοχές!$C$12:$I$12,MATCH($A55,Παραδοχές!$C$4:$I$4,1))+($A55-INDEX(Παραδοχές!$C$4:$I$4,MATCH($A55,Παραδοχές!$C$4:$I$4,1)))*(INDEX(Παραδοχές!$C$12:$I$12,MATCH($A55,Παραδοχές!$C$4:$I$4,1)+1)-INDEX(Παραδοχές!$C$12:$I$12,MATCH($A55,Παραδοχές!$C$4:$I$4,1)))/(INDEX(Παραδοχές!$C$4:$I$4,MATCH($A55,Παραδοχές!$C$4:$I$4,1)+1)-INDEX(Παραδοχές!$C$4:$I$4,MATCH($A55,Παραδοχές!$C$4:$I$4,1)))))</f>
        <v>11.4</v>
      </c>
      <c r="F55" s="5">
        <f>SUM(O55:S55)+Παραδοχές!$K$34*(X55+IF($A55&gt;=2027,Παραδοχές!$J$34,0))+Παραδοχές!$K$35*(Y55+IF($A55&gt;=2027,Παραδοχές!$J$35,0))+Παραδοχές!$K$36*(Z55+IF($A55&gt;=2027,Παραδοχές!$J$36,0))+Παραδοχές!$K$37*(AA55+IF($A55&gt;=2027,Παραδοχές!$J$37,0))+Παραδοχές!$K$38*(AB55+IF($A55&gt;=2027,Παραδοχές!$J$38,0))+Παραδοχές!$K$39*(AC55+IF($A55&gt;=2027,Παραδοχές!$J$39,0))+Παραδοχές!$K$40*(AD55+IF($A55&gt;=2027,Παραδοχές!$J$40,0))+Παραδοχές!$K$41*(AE55+IF($A55&gt;=2027,Παραδοχές!$J$41,0))+Παραδοχές!$K$42*(AF55+IF($A55&gt;=2027,Παραδοχές!$J$42,0))</f>
        <v>0</v>
      </c>
      <c r="G55" s="5">
        <f t="shared" si="0"/>
        <v>11.4</v>
      </c>
      <c r="H55" s="5">
        <f>CHOOSE(Παραδοχές!$C$15,IF($A55&gt;=Παραδοχές!$I$4,INDEX(Παραδοχές!$C$13:$I$13,7),INDEX(Παραδοχές!$C$13:$I$13,MATCH($A55,Παραδοχές!$C$4:$I$4,1))+($A55-INDEX(Παραδοχές!$C$4:$I$4,MATCH($A55,Παραδοχές!$C$4:$I$4,1)))*(INDEX(Παραδοχές!$C$13:$I$13,MATCH($A55,Παραδοχές!$C$4:$I$4,1)+1)-INDEX(Παραδοχές!$C$13:$I$13,MATCH($A55,Παραδοχές!$C$4:$I$4,1)))/(INDEX(Παραδοχές!$C$4:$I$4,MATCH($A55,Παραδοχές!$C$4:$I$4,1)+1)-INDEX(Παραδοχές!$C$4:$I$4,MATCH($A55,Παραδοχές!$C$4:$I$4,1)))),IF($A55&gt;=Παραδοχές!$I$4,INDEX(Παραδοχές!$C$14:$I$14,7),INDEX(Παραδοχές!$C$14:$I$14,MATCH($A55,Παραδοχές!$C$4:$I$4,1))+($A55-INDEX(Παραδοχές!$C$4:$I$4,MATCH($A55,Παραδοχές!$C$4:$I$4,1)))*(INDEX(Παραδοχές!$C$14:$I$14,MATCH($A55,Παραδοχές!$C$4:$I$4,1)+1)-INDEX(Παραδοχές!$C$14:$I$14,MATCH($A55,Παραδοχές!$C$4:$I$4,1)))/(INDEX(Παραδοχές!$C$4:$I$4,MATCH($A55,Παραδοχές!$C$4:$I$4,1)+1)-INDEX(Παραδοχές!$C$4:$I$4,MATCH($A55,Παραδοχές!$C$4:$I$4,1)))))</f>
        <v>6.15</v>
      </c>
      <c r="I55" s="5">
        <f t="shared" si="1"/>
        <v>5.25</v>
      </c>
      <c r="J55" s="10">
        <f t="shared" si="2"/>
        <v>67.568982392652003</v>
      </c>
      <c r="K55" s="10">
        <f t="shared" si="3"/>
        <v>146.72121890975899</v>
      </c>
      <c r="L55" s="10">
        <f t="shared" si="4"/>
        <v>79.152236517106601</v>
      </c>
      <c r="M55" s="10">
        <f>J55/POWER(1+Παραδοχές!$C$8,A55-2026)</f>
        <v>10.912112615524199</v>
      </c>
      <c r="N55" s="6">
        <f>SUM($M$2:M55)</f>
        <v>700.39248360511203</v>
      </c>
      <c r="O55" s="5">
        <f>Παραδοχές!$K$18*(IF($A55&gt;=Παραδοχές!$I$4,INDEX(Παραδοχές!$C$18:$I$18,7),INDEX(Παραδοχές!$C$18:$I$18,MATCH($A55,Παραδοχές!$C$4:$I$4,1))+($A55-INDEX(Παραδοχές!$C$4:$I$4,MATCH($A55,Παραδοχές!$C$4:$I$4,1)))*(INDEX(Παραδοχές!$C$18:$I$18,MATCH($A55,Παραδοχές!$C$4:$I$4,1)+1)-INDEX(Παραδοχές!$C$18:$I$18,MATCH($A55,Παραδοχές!$C$4:$I$4,1)))/(INDEX(Παραδοχές!$C$4:$I$4,MATCH($A55,Παραδοχές!$C$4:$I$4,1)+1)-INDEX(Παραδοχές!$C$4:$I$4,MATCH($A55,Παραδοχές!$C$4:$I$4,1)))))</f>
        <v>0</v>
      </c>
      <c r="P55" s="5">
        <f>Παραδοχές!$K$19*(IF($A55&gt;=Παραδοχές!$I$4,INDEX(Παραδοχές!$C$19:$I$19,7),INDEX(Παραδοχές!$C$19:$I$19,MATCH($A55,Παραδοχές!$C$4:$I$4,1))+($A55-INDEX(Παραδοχές!$C$4:$I$4,MATCH($A55,Παραδοχές!$C$4:$I$4,1)))*(INDEX(Παραδοχές!$C$19:$I$19,MATCH($A55,Παραδοχές!$C$4:$I$4,1)+1)-INDEX(Παραδοχές!$C$19:$I$19,MATCH($A55,Παραδοχές!$C$4:$I$4,1)))/(INDEX(Παραδοχές!$C$4:$I$4,MATCH($A55,Παραδοχές!$C$4:$I$4,1)+1)-INDEX(Παραδοχές!$C$4:$I$4,MATCH($A55,Παραδοχές!$C$4:$I$4,1)))))</f>
        <v>0</v>
      </c>
      <c r="Q55" s="5">
        <f>Παραδοχές!$K$20*(IF($A55&gt;=Παραδοχές!$I$4,INDEX(Παραδοχές!$C$20:$I$20,7),INDEX(Παραδοχές!$C$20:$I$20,MATCH($A55,Παραδοχές!$C$4:$I$4,1))+($A55-INDEX(Παραδοχές!$C$4:$I$4,MATCH($A55,Παραδοχές!$C$4:$I$4,1)))*(INDEX(Παραδοχές!$C$20:$I$20,MATCH($A55,Παραδοχές!$C$4:$I$4,1)+1)-INDEX(Παραδοχές!$C$20:$I$20,MATCH($A55,Παραδοχές!$C$4:$I$4,1)))/(INDEX(Παραδοχές!$C$4:$I$4,MATCH($A55,Παραδοχές!$C$4:$I$4,1)+1)-INDEX(Παραδοχές!$C$4:$I$4,MATCH($A55,Παραδοχές!$C$4:$I$4,1)))))</f>
        <v>0</v>
      </c>
      <c r="R55" s="5">
        <f>Παραδοχές!$K$21*(IF($A55&gt;=Παραδοχές!$I$4,INDEX(Παραδοχές!$C$21:$I$21,7),INDEX(Παραδοχές!$C$21:$I$21,MATCH($A55,Παραδοχές!$C$4:$I$4,1))+($A55-INDEX(Παραδοχές!$C$4:$I$4,MATCH($A55,Παραδοχές!$C$4:$I$4,1)))*(INDEX(Παραδοχές!$C$21:$I$21,MATCH($A55,Παραδοχές!$C$4:$I$4,1)+1)-INDEX(Παραδοχές!$C$21:$I$21,MATCH($A55,Παραδοχές!$C$4:$I$4,1)))/(INDEX(Παραδοχές!$C$4:$I$4,MATCH($A55,Παραδοχές!$C$4:$I$4,1)+1)-INDEX(Παραδοχές!$C$4:$I$4,MATCH($A55,Παραδοχές!$C$4:$I$4,1)))))</f>
        <v>0</v>
      </c>
      <c r="S55" s="5">
        <f>Παραδοχές!$K$22*(IF($A55&gt;=Παραδοχές!$I$4,INDEX(Παραδοχές!$C$22:$I$22,7),INDEX(Παραδοχές!$C$22:$I$22,MATCH($A55,Παραδοχές!$C$4:$I$4,1))+($A55-INDEX(Παραδοχές!$C$4:$I$4,MATCH($A55,Παραδοχές!$C$4:$I$4,1)))*(INDEX(Παραδοχές!$C$22:$I$22,MATCH($A55,Παραδοχές!$C$4:$I$4,1)+1)-INDEX(Παραδοχές!$C$22:$I$22,MATCH($A55,Παραδοχές!$C$4:$I$4,1)))/(INDEX(Παραδοχές!$C$4:$I$4,MATCH($A55,Παραδοχές!$C$4:$I$4,1)+1)-INDEX(Παραδοχές!$C$4:$I$4,MATCH($A55,Παραδοχές!$C$4:$I$4,1)))))</f>
        <v>0</v>
      </c>
      <c r="T55" s="6">
        <f>IF($A55&gt;=Παραδοχές!$I$4,INDEX(Παραδοχές!$C$26:$I$26,7),INDEX(Παραδοχές!$C$26:$I$26,MATCH($A55,Παραδοχές!$C$4:$I$4,1))+($A55-INDEX(Παραδοχές!$C$4:$I$4,MATCH($A55,Παραδοχές!$C$4:$I$4,1)))*(INDEX(Παραδοχές!$C$26:$I$26,MATCH($A55,Παραδοχές!$C$4:$I$4,1)+1)-INDEX(Παραδοχές!$C$26:$I$26,MATCH($A55,Παραδοχές!$C$4:$I$4,1)))/(INDEX(Παραδοχές!$C$4:$I$4,MATCH($A55,Παραδοχές!$C$4:$I$4,1)+1)-INDEX(Παραδοχές!$C$4:$I$4,MATCH($A55,Παραδοχές!$C$4:$I$4,1))))</f>
        <v>2511</v>
      </c>
      <c r="U55" s="6">
        <f>IF($A55&gt;=Παραδοχές!$I$4,INDEX(Παραδοχές!$C$27:$I$27,7),INDEX(Παραδοχές!$C$27:$I$27,MATCH($A55,Παραδοχές!$C$4:$I$4,1))+($A55-INDEX(Παραδοχές!$C$4:$I$4,MATCH($A55,Παραδοχές!$C$4:$I$4,1)))*(INDEX(Παραδοχές!$C$27:$I$27,MATCH($A55,Παραδοχές!$C$4:$I$4,1)+1)-INDEX(Παραδοχές!$C$27:$I$27,MATCH($A55,Παραδοχές!$C$4:$I$4,1)))/(INDEX(Παραδοχές!$C$4:$I$4,MATCH($A55,Παραδοχές!$C$4:$I$4,1)+1)-INDEX(Παραδοχές!$C$4:$I$4,MATCH($A55,Παραδοχές!$C$4:$I$4,1))))</f>
        <v>3749</v>
      </c>
      <c r="V55" s="12">
        <f>IF($A55&gt;=Παραδοχές!$I$4,INDEX(Παραδοχές!$C$28:$I$28,7),INDEX(Παραδοχές!$C$28:$I$28,MATCH($A55,Παραδοχές!$C$4:$I$4,1))+($A55-INDEX(Παραδοχές!$C$4:$I$4,MATCH($A55,Παραδοχές!$C$4:$I$4,1)))*(INDEX(Παραδοχές!$C$28:$I$28,MATCH($A55,Παραδοχές!$C$4:$I$4,1)+1)-INDEX(Παραδοχές!$C$28:$I$28,MATCH($A55,Παραδοχές!$C$4:$I$4,1)))/(INDEX(Παραδοχές!$C$4:$I$4,MATCH($A55,Παραδοχές!$C$4:$I$4,1)+1)-INDEX(Παραδοχές!$C$4:$I$4,MATCH($A55,Παραδοχές!$C$4:$I$4,1))))</f>
        <v>66</v>
      </c>
      <c r="W55" s="13">
        <f>1/POWER(1+Παραδοχές!$C$8,A55-2026)</f>
        <v>0.16149588508100499</v>
      </c>
      <c r="X55" s="5">
        <f>IF($A55&gt;=Παραδοχές!$I$4,INDEX(Παραδοχές!$C$34:$I$34,7),INDEX(Παραδοχές!$C$34:$I$34,MATCH($A55,Παραδοχές!$C$4:$I$4,1))+($A55-INDEX(Παραδοχές!$C$4:$I$4,MATCH($A55,Παραδοχές!$C$4:$I$4,1)))*(INDEX(Παραδοχές!$C$34:$I$34,MATCH($A55,Παραδοχές!$C$4:$I$4,1)+1)-INDEX(Παραδοχές!$C$34:$I$34,MATCH($A55,Παραδοχές!$C$4:$I$4,1)))/(INDEX(Παραδοχές!$C$4:$I$4,MATCH($A55,Παραδοχές!$C$4:$I$4,1)+1)-INDEX(Παραδοχές!$C$4:$I$4,MATCH($A55,Παραδοχές!$C$4:$I$4,1))))</f>
        <v>-1</v>
      </c>
      <c r="Y55" s="5">
        <f>IF($A55&gt;=Παραδοχές!$I$4,INDEX(Παραδοχές!$C$35:$I$35,7),INDEX(Παραδοχές!$C$35:$I$35,MATCH($A55,Παραδοχές!$C$4:$I$4,1))+($A55-INDEX(Παραδοχές!$C$4:$I$4,MATCH($A55,Παραδοχές!$C$4:$I$4,1)))*(INDEX(Παραδοχές!$C$35:$I$35,MATCH($A55,Παραδοχές!$C$4:$I$4,1)+1)-INDEX(Παραδοχές!$C$35:$I$35,MATCH($A55,Παραδοχές!$C$4:$I$4,1)))/(INDEX(Παραδοχές!$C$4:$I$4,MATCH($A55,Παραδοχές!$C$4:$I$4,1)+1)-INDEX(Παραδοχές!$C$4:$I$4,MATCH($A55,Παραδοχές!$C$4:$I$4,1))))</f>
        <v>-0.45</v>
      </c>
      <c r="Z55" s="5">
        <f>IF($A55&gt;=Παραδοχές!$I$4,INDEX(Παραδοχές!$C$36:$I$36,7),INDEX(Παραδοχές!$C$36:$I$36,MATCH($A55,Παραδοχές!$C$4:$I$4,1))+($A55-INDEX(Παραδοχές!$C$4:$I$4,MATCH($A55,Παραδοχές!$C$4:$I$4,1)))*(INDEX(Παραδοχές!$C$36:$I$36,MATCH($A55,Παραδοχές!$C$4:$I$4,1)+1)-INDEX(Παραδοχές!$C$36:$I$36,MATCH($A55,Παραδοχές!$C$4:$I$4,1)))/(INDEX(Παραδοχές!$C$4:$I$4,MATCH($A55,Παραδοχές!$C$4:$I$4,1)+1)-INDEX(Παραδοχές!$C$4:$I$4,MATCH($A55,Παραδοχές!$C$4:$I$4,1))))</f>
        <v>-0.1</v>
      </c>
      <c r="AA55" s="5">
        <f>IF($A55&gt;=Παραδοχές!$I$4,INDEX(Παραδοχές!$C$37:$I$37,7),INDEX(Παραδοχές!$C$37:$I$37,MATCH($A55,Παραδοχές!$C$4:$I$4,1))+($A55-INDEX(Παραδοχές!$C$4:$I$4,MATCH($A55,Παραδοχές!$C$4:$I$4,1)))*(INDEX(Παραδοχές!$C$37:$I$37,MATCH($A55,Παραδοχές!$C$4:$I$4,1)+1)-INDEX(Παραδοχές!$C$37:$I$37,MATCH($A55,Παραδοχές!$C$4:$I$4,1)))/(INDEX(Παραδοχές!$C$4:$I$4,MATCH($A55,Παραδοχές!$C$4:$I$4,1)+1)-INDEX(Παραδοχές!$C$4:$I$4,MATCH($A55,Παραδοχές!$C$4:$I$4,1))))</f>
        <v>-0.7</v>
      </c>
      <c r="AB55" s="5">
        <f>IF($A55&gt;=Παραδοχές!$I$4,INDEX(Παραδοχές!$C$38:$I$38,7),INDEX(Παραδοχές!$C$38:$I$38,MATCH($A55,Παραδοχές!$C$4:$I$4,1))+($A55-INDEX(Παραδοχές!$C$4:$I$4,MATCH($A55,Παραδοχές!$C$4:$I$4,1)))*(INDEX(Παραδοχές!$C$38:$I$38,MATCH($A55,Παραδοχές!$C$4:$I$4,1)+1)-INDEX(Παραδοχές!$C$38:$I$38,MATCH($A55,Παραδοχές!$C$4:$I$4,1)))/(INDEX(Παραδοχές!$C$4:$I$4,MATCH($A55,Παραδοχές!$C$4:$I$4,1)+1)-INDEX(Παραδοχές!$C$4:$I$4,MATCH($A55,Παραδοχές!$C$4:$I$4,1))))</f>
        <v>-0.2</v>
      </c>
      <c r="AC55" s="5">
        <f>IF($A55&gt;=Παραδοχές!$I$4,INDEX(Παραδοχές!$C$39:$I$39,7),INDEX(Παραδοχές!$C$39:$I$39,MATCH($A55,Παραδοχές!$C$4:$I$4,1))+($A55-INDEX(Παραδοχές!$C$4:$I$4,MATCH($A55,Παραδοχές!$C$4:$I$4,1)))*(INDEX(Παραδοχές!$C$39:$I$39,MATCH($A55,Παραδοχές!$C$4:$I$4,1)+1)-INDEX(Παραδοχές!$C$39:$I$39,MATCH($A55,Παραδοχές!$C$4:$I$4,1)))/(INDEX(Παραδοχές!$C$4:$I$4,MATCH($A55,Παραδοχές!$C$4:$I$4,1)+1)-INDEX(Παραδοχές!$C$4:$I$4,MATCH($A55,Παραδοχές!$C$4:$I$4,1))))</f>
        <v>-0.15</v>
      </c>
      <c r="AD55" s="5">
        <f>IF($A55&gt;=Παραδοχές!$I$4,INDEX(Παραδοχές!$C$40:$I$40,7),INDEX(Παραδοχές!$C$40:$I$40,MATCH($A55,Παραδοχές!$C$4:$I$4,1))+($A55-INDEX(Παραδοχές!$C$4:$I$4,MATCH($A55,Παραδοχές!$C$4:$I$4,1)))*(INDEX(Παραδοχές!$C$40:$I$40,MATCH($A55,Παραδοχές!$C$4:$I$4,1)+1)-INDEX(Παραδοχές!$C$40:$I$40,MATCH($A55,Παραδοχές!$C$4:$I$4,1)))/(INDEX(Παραδοχές!$C$4:$I$4,MATCH($A55,Παραδοχές!$C$4:$I$4,1)+1)-INDEX(Παραδοχές!$C$4:$I$4,MATCH($A55,Παραδοχές!$C$4:$I$4,1))))</f>
        <v>-0.12</v>
      </c>
      <c r="AE55" s="5">
        <f>IF($A55&gt;=Παραδοχές!$I$4,INDEX(Παραδοχές!$C$41:$I$41,7),INDEX(Παραδοχές!$C$41:$I$41,MATCH($A55,Παραδοχές!$C$4:$I$4,1))+($A55-INDEX(Παραδοχές!$C$4:$I$4,MATCH($A55,Παραδοχές!$C$4:$I$4,1)))*(INDEX(Παραδοχές!$C$41:$I$41,MATCH($A55,Παραδοχές!$C$4:$I$4,1)+1)-INDEX(Παραδοχές!$C$41:$I$41,MATCH($A55,Παραδοχές!$C$4:$I$4,1)))/(INDEX(Παραδοχές!$C$4:$I$4,MATCH($A55,Παραδοχές!$C$4:$I$4,1)+1)-INDEX(Παραδοχές!$C$4:$I$4,MATCH($A55,Παραδοχές!$C$4:$I$4,1))))</f>
        <v>2.2000000000000002</v>
      </c>
      <c r="AF55" s="5">
        <f>IF($A55&gt;=Παραδοχές!$I$4,INDEX(Παραδοχές!$C$42:$I$42,7),INDEX(Παραδοχές!$C$42:$I$42,MATCH($A55,Παραδοχές!$C$4:$I$4,1))+($A55-INDEX(Παραδοχές!$C$4:$I$4,MATCH($A55,Παραδοχές!$C$4:$I$4,1)))*(INDEX(Παραδοχές!$C$42:$I$42,MATCH($A55,Παραδοχές!$C$4:$I$4,1)+1)-INDEX(Παραδοχές!$C$42:$I$42,MATCH($A55,Παραδοχές!$C$4:$I$4,1)))/(INDEX(Παραδοχές!$C$4:$I$4,MATCH($A55,Παραδοχές!$C$4:$I$4,1)+1)-INDEX(Παραδοχές!$C$4:$I$4,MATCH($A55,Παραδοχές!$C$4:$I$4,1))))</f>
        <v>-1</v>
      </c>
    </row>
    <row r="56" spans="1:32" ht="15" customHeight="1" x14ac:dyDescent="0.25">
      <c r="A56" s="7">
        <v>2080</v>
      </c>
      <c r="B56" s="8">
        <f>IF($A56&gt;=Παραδοχές!$I$4,INDEX(Παραδοχές!$C$5:$I$5,7),INDEX(Παραδοχές!$C$5:$I$5,MATCH($A56,Παραδοχές!$C$4:$I$4,1))+($A56-INDEX(Παραδοχές!$C$4:$I$4,MATCH($A56,Παραδοχές!$C$4:$I$4,1)))*(INDEX(Παραδοχές!$C$5:$I$5,MATCH($A56,Παραδοχές!$C$4:$I$4,1)+1)-INDEX(Παραδοχές!$C$5:$I$5,MATCH($A56,Παραδοχές!$C$4:$I$4,1)))/(INDEX(Παραδοχές!$C$4:$I$4,MATCH($A56,Παραδοχές!$C$4:$I$4,1)+1)-INDEX(Παραδοχές!$C$4:$I$4,MATCH($A56,Παραδοχές!$C$4:$I$4,1))))</f>
        <v>1.2</v>
      </c>
      <c r="C56" s="8">
        <f>IF($A56&gt;=Παραδοχές!$I$4,INDEX(Παραδοχές!$C$6:$I$6,7),INDEX(Παραδοχές!$C$6:$I$6,MATCH($A56,Παραδοχές!$C$4:$I$4,1))+($A56-INDEX(Παραδοχές!$C$4:$I$4,MATCH($A56,Παραδοχές!$C$4:$I$4,1)))*(INDEX(Παραδοχές!$C$6:$I$6,MATCH($A56,Παραδοχές!$C$4:$I$4,1)+1)-INDEX(Παραδοχές!$C$6:$I$6,MATCH($A56,Παραδοχές!$C$4:$I$4,1)))/(INDEX(Παραδοχές!$C$4:$I$4,MATCH($A56,Παραδοχές!$C$4:$I$4,1)+1)-INDEX(Παραδοχές!$C$4:$I$4,MATCH($A56,Παραδοχές!$C$4:$I$4,1))))</f>
        <v>2</v>
      </c>
      <c r="D56" s="9">
        <f t="shared" si="5"/>
        <v>1328.21313960413</v>
      </c>
      <c r="E56" s="8">
        <f>CHOOSE(Παραδοχές!$C$15,IF($A56&gt;=Παραδοχές!$I$4,INDEX(Παραδοχές!$C$11:$I$11,7),INDEX(Παραδοχές!$C$11:$I$11,MATCH($A56,Παραδοχές!$C$4:$I$4,1))+($A56-INDEX(Παραδοχές!$C$4:$I$4,MATCH($A56,Παραδοχές!$C$4:$I$4,1)))*(INDEX(Παραδοχές!$C$11:$I$11,MATCH($A56,Παραδοχές!$C$4:$I$4,1)+1)-INDEX(Παραδοχές!$C$11:$I$11,MATCH($A56,Παραδοχές!$C$4:$I$4,1)))/(INDEX(Παραδοχές!$C$4:$I$4,MATCH($A56,Παραδοχές!$C$4:$I$4,1)+1)-INDEX(Παραδοχές!$C$4:$I$4,MATCH($A56,Παραδοχές!$C$4:$I$4,1)))),IF($A56&gt;=Παραδοχές!$I$4,INDEX(Παραδοχές!$C$12:$I$12,7),INDEX(Παραδοχές!$C$12:$I$12,MATCH($A56,Παραδοχές!$C$4:$I$4,1))+($A56-INDEX(Παραδοχές!$C$4:$I$4,MATCH($A56,Παραδοχές!$C$4:$I$4,1)))*(INDEX(Παραδοχές!$C$12:$I$12,MATCH($A56,Παραδοχές!$C$4:$I$4,1)+1)-INDEX(Παραδοχές!$C$12:$I$12,MATCH($A56,Παραδοχές!$C$4:$I$4,1)))/(INDEX(Παραδοχές!$C$4:$I$4,MATCH($A56,Παραδοχές!$C$4:$I$4,1)+1)-INDEX(Παραδοχές!$C$4:$I$4,MATCH($A56,Παραδοχές!$C$4:$I$4,1)))))</f>
        <v>11.4</v>
      </c>
      <c r="F56" s="8">
        <f>SUM(O56:S56)+Παραδοχές!$K$34*(X56+IF($A56&gt;=2027,Παραδοχές!$J$34,0))+Παραδοχές!$K$35*(Y56+IF($A56&gt;=2027,Παραδοχές!$J$35,0))+Παραδοχές!$K$36*(Z56+IF($A56&gt;=2027,Παραδοχές!$J$36,0))+Παραδοχές!$K$37*(AA56+IF($A56&gt;=2027,Παραδοχές!$J$37,0))+Παραδοχές!$K$38*(AB56+IF($A56&gt;=2027,Παραδοχές!$J$38,0))+Παραδοχές!$K$39*(AC56+IF($A56&gt;=2027,Παραδοχές!$J$39,0))+Παραδοχές!$K$40*(AD56+IF($A56&gt;=2027,Παραδοχές!$J$40,0))+Παραδοχές!$K$41*(AE56+IF($A56&gt;=2027,Παραδοχές!$J$41,0))+Παραδοχές!$K$42*(AF56+IF($A56&gt;=2027,Παραδοχές!$J$42,0))</f>
        <v>0</v>
      </c>
      <c r="G56" s="8">
        <f t="shared" si="0"/>
        <v>11.4</v>
      </c>
      <c r="H56" s="8">
        <f>CHOOSE(Παραδοχές!$C$15,IF($A56&gt;=Παραδοχές!$I$4,INDEX(Παραδοχές!$C$13:$I$13,7),INDEX(Παραδοχές!$C$13:$I$13,MATCH($A56,Παραδοχές!$C$4:$I$4,1))+($A56-INDEX(Παραδοχές!$C$4:$I$4,MATCH($A56,Παραδοχές!$C$4:$I$4,1)))*(INDEX(Παραδοχές!$C$13:$I$13,MATCH($A56,Παραδοχές!$C$4:$I$4,1)+1)-INDEX(Παραδοχές!$C$13:$I$13,MATCH($A56,Παραδοχές!$C$4:$I$4,1)))/(INDEX(Παραδοχές!$C$4:$I$4,MATCH($A56,Παραδοχές!$C$4:$I$4,1)+1)-INDEX(Παραδοχές!$C$4:$I$4,MATCH($A56,Παραδοχές!$C$4:$I$4,1)))),IF($A56&gt;=Παραδοχές!$I$4,INDEX(Παραδοχές!$C$14:$I$14,7),INDEX(Παραδοχές!$C$14:$I$14,MATCH($A56,Παραδοχές!$C$4:$I$4,1))+($A56-INDEX(Παραδοχές!$C$4:$I$4,MATCH($A56,Παραδοχές!$C$4:$I$4,1)))*(INDEX(Παραδοχές!$C$14:$I$14,MATCH($A56,Παραδοχές!$C$4:$I$4,1)+1)-INDEX(Παραδοχές!$C$14:$I$14,MATCH($A56,Παραδοχές!$C$4:$I$4,1)))/(INDEX(Παραδοχές!$C$4:$I$4,MATCH($A56,Παραδοχές!$C$4:$I$4,1)+1)-INDEX(Παραδοχές!$C$4:$I$4,MATCH($A56,Παραδοχές!$C$4:$I$4,1)))))</f>
        <v>6.15</v>
      </c>
      <c r="I56" s="8">
        <f t="shared" si="1"/>
        <v>5.25</v>
      </c>
      <c r="J56" s="11">
        <f t="shared" si="2"/>
        <v>69.731189829216902</v>
      </c>
      <c r="K56" s="11">
        <f t="shared" si="3"/>
        <v>151.416297914871</v>
      </c>
      <c r="L56" s="11">
        <f t="shared" si="4"/>
        <v>81.685108085654093</v>
      </c>
      <c r="M56" s="11">
        <f>J56/POWER(1+Παραδοχές!$C$8,A56-2026)</f>
        <v>10.880483303595099</v>
      </c>
      <c r="N56" s="9">
        <f>SUM($M$2:M56)</f>
        <v>711.27296690870799</v>
      </c>
      <c r="O56" s="8">
        <f>Παραδοχές!$K$18*(IF($A56&gt;=Παραδοχές!$I$4,INDEX(Παραδοχές!$C$18:$I$18,7),INDEX(Παραδοχές!$C$18:$I$18,MATCH($A56,Παραδοχές!$C$4:$I$4,1))+($A56-INDEX(Παραδοχές!$C$4:$I$4,MATCH($A56,Παραδοχές!$C$4:$I$4,1)))*(INDEX(Παραδοχές!$C$18:$I$18,MATCH($A56,Παραδοχές!$C$4:$I$4,1)+1)-INDEX(Παραδοχές!$C$18:$I$18,MATCH($A56,Παραδοχές!$C$4:$I$4,1)))/(INDEX(Παραδοχές!$C$4:$I$4,MATCH($A56,Παραδοχές!$C$4:$I$4,1)+1)-INDEX(Παραδοχές!$C$4:$I$4,MATCH($A56,Παραδοχές!$C$4:$I$4,1)))))</f>
        <v>0</v>
      </c>
      <c r="P56" s="8">
        <f>Παραδοχές!$K$19*(IF($A56&gt;=Παραδοχές!$I$4,INDEX(Παραδοχές!$C$19:$I$19,7),INDEX(Παραδοχές!$C$19:$I$19,MATCH($A56,Παραδοχές!$C$4:$I$4,1))+($A56-INDEX(Παραδοχές!$C$4:$I$4,MATCH($A56,Παραδοχές!$C$4:$I$4,1)))*(INDEX(Παραδοχές!$C$19:$I$19,MATCH($A56,Παραδοχές!$C$4:$I$4,1)+1)-INDEX(Παραδοχές!$C$19:$I$19,MATCH($A56,Παραδοχές!$C$4:$I$4,1)))/(INDEX(Παραδοχές!$C$4:$I$4,MATCH($A56,Παραδοχές!$C$4:$I$4,1)+1)-INDEX(Παραδοχές!$C$4:$I$4,MATCH($A56,Παραδοχές!$C$4:$I$4,1)))))</f>
        <v>0</v>
      </c>
      <c r="Q56" s="8">
        <f>Παραδοχές!$K$20*(IF($A56&gt;=Παραδοχές!$I$4,INDEX(Παραδοχές!$C$20:$I$20,7),INDEX(Παραδοχές!$C$20:$I$20,MATCH($A56,Παραδοχές!$C$4:$I$4,1))+($A56-INDEX(Παραδοχές!$C$4:$I$4,MATCH($A56,Παραδοχές!$C$4:$I$4,1)))*(INDEX(Παραδοχές!$C$20:$I$20,MATCH($A56,Παραδοχές!$C$4:$I$4,1)+1)-INDEX(Παραδοχές!$C$20:$I$20,MATCH($A56,Παραδοχές!$C$4:$I$4,1)))/(INDEX(Παραδοχές!$C$4:$I$4,MATCH($A56,Παραδοχές!$C$4:$I$4,1)+1)-INDEX(Παραδοχές!$C$4:$I$4,MATCH($A56,Παραδοχές!$C$4:$I$4,1)))))</f>
        <v>0</v>
      </c>
      <c r="R56" s="8">
        <f>Παραδοχές!$K$21*(IF($A56&gt;=Παραδοχές!$I$4,INDEX(Παραδοχές!$C$21:$I$21,7),INDEX(Παραδοχές!$C$21:$I$21,MATCH($A56,Παραδοχές!$C$4:$I$4,1))+($A56-INDEX(Παραδοχές!$C$4:$I$4,MATCH($A56,Παραδοχές!$C$4:$I$4,1)))*(INDEX(Παραδοχές!$C$21:$I$21,MATCH($A56,Παραδοχές!$C$4:$I$4,1)+1)-INDEX(Παραδοχές!$C$21:$I$21,MATCH($A56,Παραδοχές!$C$4:$I$4,1)))/(INDEX(Παραδοχές!$C$4:$I$4,MATCH($A56,Παραδοχές!$C$4:$I$4,1)+1)-INDEX(Παραδοχές!$C$4:$I$4,MATCH($A56,Παραδοχές!$C$4:$I$4,1)))))</f>
        <v>0</v>
      </c>
      <c r="S56" s="8">
        <f>Παραδοχές!$K$22*(IF($A56&gt;=Παραδοχές!$I$4,INDEX(Παραδοχές!$C$22:$I$22,7),INDEX(Παραδοχές!$C$22:$I$22,MATCH($A56,Παραδοχές!$C$4:$I$4,1))+($A56-INDEX(Παραδοχές!$C$4:$I$4,MATCH($A56,Παραδοχές!$C$4:$I$4,1)))*(INDEX(Παραδοχές!$C$22:$I$22,MATCH($A56,Παραδοχές!$C$4:$I$4,1)+1)-INDEX(Παραδοχές!$C$22:$I$22,MATCH($A56,Παραδοχές!$C$4:$I$4,1)))/(INDEX(Παραδοχές!$C$4:$I$4,MATCH($A56,Παραδοχές!$C$4:$I$4,1)+1)-INDEX(Παραδοχές!$C$4:$I$4,MATCH($A56,Παραδοχές!$C$4:$I$4,1)))))</f>
        <v>0</v>
      </c>
      <c r="T56" s="9">
        <f>IF($A56&gt;=Παραδοχές!$I$4,INDEX(Παραδοχές!$C$26:$I$26,7),INDEX(Παραδοχές!$C$26:$I$26,MATCH($A56,Παραδοχές!$C$4:$I$4,1))+($A56-INDEX(Παραδοχές!$C$4:$I$4,MATCH($A56,Παραδοχές!$C$4:$I$4,1)))*(INDEX(Παραδοχές!$C$26:$I$26,MATCH($A56,Παραδοχές!$C$4:$I$4,1)+1)-INDEX(Παραδοχές!$C$26:$I$26,MATCH($A56,Παραδοχές!$C$4:$I$4,1)))/(INDEX(Παραδοχές!$C$4:$I$4,MATCH($A56,Παραδοχές!$C$4:$I$4,1)+1)-INDEX(Παραδοχές!$C$4:$I$4,MATCH($A56,Παραδοχές!$C$4:$I$4,1))))</f>
        <v>2511</v>
      </c>
      <c r="U56" s="9">
        <f>IF($A56&gt;=Παραδοχές!$I$4,INDEX(Παραδοχές!$C$27:$I$27,7),INDEX(Παραδοχές!$C$27:$I$27,MATCH($A56,Παραδοχές!$C$4:$I$4,1))+($A56-INDEX(Παραδοχές!$C$4:$I$4,MATCH($A56,Παραδοχές!$C$4:$I$4,1)))*(INDEX(Παραδοχές!$C$27:$I$27,MATCH($A56,Παραδοχές!$C$4:$I$4,1)+1)-INDEX(Παραδοχές!$C$27:$I$27,MATCH($A56,Παραδοχές!$C$4:$I$4,1)))/(INDEX(Παραδοχές!$C$4:$I$4,MATCH($A56,Παραδοχές!$C$4:$I$4,1)+1)-INDEX(Παραδοχές!$C$4:$I$4,MATCH($A56,Παραδοχές!$C$4:$I$4,1))))</f>
        <v>3749</v>
      </c>
      <c r="V56" s="14">
        <f>IF($A56&gt;=Παραδοχές!$I$4,INDEX(Παραδοχές!$C$28:$I$28,7),INDEX(Παραδοχές!$C$28:$I$28,MATCH($A56,Παραδοχές!$C$4:$I$4,1))+($A56-INDEX(Παραδοχές!$C$4:$I$4,MATCH($A56,Παραδοχές!$C$4:$I$4,1)))*(INDEX(Παραδοχές!$C$28:$I$28,MATCH($A56,Παραδοχές!$C$4:$I$4,1)+1)-INDEX(Παραδοχές!$C$28:$I$28,MATCH($A56,Παραδοχές!$C$4:$I$4,1)))/(INDEX(Παραδοχές!$C$4:$I$4,MATCH($A56,Παραδοχές!$C$4:$I$4,1)+1)-INDEX(Παραδοχές!$C$4:$I$4,MATCH($A56,Παραδοχές!$C$4:$I$4,1))))</f>
        <v>66</v>
      </c>
      <c r="W56" s="15">
        <f>1/POWER(1+Παραδοχές!$C$8,A56-2026)</f>
        <v>0.15603467157584999</v>
      </c>
      <c r="X56" s="8">
        <f>IF($A56&gt;=Παραδοχές!$I$4,INDEX(Παραδοχές!$C$34:$I$34,7),INDEX(Παραδοχές!$C$34:$I$34,MATCH($A56,Παραδοχές!$C$4:$I$4,1))+($A56-INDEX(Παραδοχές!$C$4:$I$4,MATCH($A56,Παραδοχές!$C$4:$I$4,1)))*(INDEX(Παραδοχές!$C$34:$I$34,MATCH($A56,Παραδοχές!$C$4:$I$4,1)+1)-INDEX(Παραδοχές!$C$34:$I$34,MATCH($A56,Παραδοχές!$C$4:$I$4,1)))/(INDEX(Παραδοχές!$C$4:$I$4,MATCH($A56,Παραδοχές!$C$4:$I$4,1)+1)-INDEX(Παραδοχές!$C$4:$I$4,MATCH($A56,Παραδοχές!$C$4:$I$4,1))))</f>
        <v>-1</v>
      </c>
      <c r="Y56" s="8">
        <f>IF($A56&gt;=Παραδοχές!$I$4,INDEX(Παραδοχές!$C$35:$I$35,7),INDEX(Παραδοχές!$C$35:$I$35,MATCH($A56,Παραδοχές!$C$4:$I$4,1))+($A56-INDEX(Παραδοχές!$C$4:$I$4,MATCH($A56,Παραδοχές!$C$4:$I$4,1)))*(INDEX(Παραδοχές!$C$35:$I$35,MATCH($A56,Παραδοχές!$C$4:$I$4,1)+1)-INDEX(Παραδοχές!$C$35:$I$35,MATCH($A56,Παραδοχές!$C$4:$I$4,1)))/(INDEX(Παραδοχές!$C$4:$I$4,MATCH($A56,Παραδοχές!$C$4:$I$4,1)+1)-INDEX(Παραδοχές!$C$4:$I$4,MATCH($A56,Παραδοχές!$C$4:$I$4,1))))</f>
        <v>-0.45</v>
      </c>
      <c r="Z56" s="8">
        <f>IF($A56&gt;=Παραδοχές!$I$4,INDEX(Παραδοχές!$C$36:$I$36,7),INDEX(Παραδοχές!$C$36:$I$36,MATCH($A56,Παραδοχές!$C$4:$I$4,1))+($A56-INDEX(Παραδοχές!$C$4:$I$4,MATCH($A56,Παραδοχές!$C$4:$I$4,1)))*(INDEX(Παραδοχές!$C$36:$I$36,MATCH($A56,Παραδοχές!$C$4:$I$4,1)+1)-INDEX(Παραδοχές!$C$36:$I$36,MATCH($A56,Παραδοχές!$C$4:$I$4,1)))/(INDEX(Παραδοχές!$C$4:$I$4,MATCH($A56,Παραδοχές!$C$4:$I$4,1)+1)-INDEX(Παραδοχές!$C$4:$I$4,MATCH($A56,Παραδοχές!$C$4:$I$4,1))))</f>
        <v>-0.1</v>
      </c>
      <c r="AA56" s="8">
        <f>IF($A56&gt;=Παραδοχές!$I$4,INDEX(Παραδοχές!$C$37:$I$37,7),INDEX(Παραδοχές!$C$37:$I$37,MATCH($A56,Παραδοχές!$C$4:$I$4,1))+($A56-INDEX(Παραδοχές!$C$4:$I$4,MATCH($A56,Παραδοχές!$C$4:$I$4,1)))*(INDEX(Παραδοχές!$C$37:$I$37,MATCH($A56,Παραδοχές!$C$4:$I$4,1)+1)-INDEX(Παραδοχές!$C$37:$I$37,MATCH($A56,Παραδοχές!$C$4:$I$4,1)))/(INDEX(Παραδοχές!$C$4:$I$4,MATCH($A56,Παραδοχές!$C$4:$I$4,1)+1)-INDEX(Παραδοχές!$C$4:$I$4,MATCH($A56,Παραδοχές!$C$4:$I$4,1))))</f>
        <v>-0.7</v>
      </c>
      <c r="AB56" s="8">
        <f>IF($A56&gt;=Παραδοχές!$I$4,INDEX(Παραδοχές!$C$38:$I$38,7),INDEX(Παραδοχές!$C$38:$I$38,MATCH($A56,Παραδοχές!$C$4:$I$4,1))+($A56-INDEX(Παραδοχές!$C$4:$I$4,MATCH($A56,Παραδοχές!$C$4:$I$4,1)))*(INDEX(Παραδοχές!$C$38:$I$38,MATCH($A56,Παραδοχές!$C$4:$I$4,1)+1)-INDEX(Παραδοχές!$C$38:$I$38,MATCH($A56,Παραδοχές!$C$4:$I$4,1)))/(INDEX(Παραδοχές!$C$4:$I$4,MATCH($A56,Παραδοχές!$C$4:$I$4,1)+1)-INDEX(Παραδοχές!$C$4:$I$4,MATCH($A56,Παραδοχές!$C$4:$I$4,1))))</f>
        <v>-0.2</v>
      </c>
      <c r="AC56" s="8">
        <f>IF($A56&gt;=Παραδοχές!$I$4,INDEX(Παραδοχές!$C$39:$I$39,7),INDEX(Παραδοχές!$C$39:$I$39,MATCH($A56,Παραδοχές!$C$4:$I$4,1))+($A56-INDEX(Παραδοχές!$C$4:$I$4,MATCH($A56,Παραδοχές!$C$4:$I$4,1)))*(INDEX(Παραδοχές!$C$39:$I$39,MATCH($A56,Παραδοχές!$C$4:$I$4,1)+1)-INDEX(Παραδοχές!$C$39:$I$39,MATCH($A56,Παραδοχές!$C$4:$I$4,1)))/(INDEX(Παραδοχές!$C$4:$I$4,MATCH($A56,Παραδοχές!$C$4:$I$4,1)+1)-INDEX(Παραδοχές!$C$4:$I$4,MATCH($A56,Παραδοχές!$C$4:$I$4,1))))</f>
        <v>-0.15</v>
      </c>
      <c r="AD56" s="8">
        <f>IF($A56&gt;=Παραδοχές!$I$4,INDEX(Παραδοχές!$C$40:$I$40,7),INDEX(Παραδοχές!$C$40:$I$40,MATCH($A56,Παραδοχές!$C$4:$I$4,1))+($A56-INDEX(Παραδοχές!$C$4:$I$4,MATCH($A56,Παραδοχές!$C$4:$I$4,1)))*(INDEX(Παραδοχές!$C$40:$I$40,MATCH($A56,Παραδοχές!$C$4:$I$4,1)+1)-INDEX(Παραδοχές!$C$40:$I$40,MATCH($A56,Παραδοχές!$C$4:$I$4,1)))/(INDEX(Παραδοχές!$C$4:$I$4,MATCH($A56,Παραδοχές!$C$4:$I$4,1)+1)-INDEX(Παραδοχές!$C$4:$I$4,MATCH($A56,Παραδοχές!$C$4:$I$4,1))))</f>
        <v>-0.12</v>
      </c>
      <c r="AE56" s="8">
        <f>IF($A56&gt;=Παραδοχές!$I$4,INDEX(Παραδοχές!$C$41:$I$41,7),INDEX(Παραδοχές!$C$41:$I$41,MATCH($A56,Παραδοχές!$C$4:$I$4,1))+($A56-INDEX(Παραδοχές!$C$4:$I$4,MATCH($A56,Παραδοχές!$C$4:$I$4,1)))*(INDEX(Παραδοχές!$C$41:$I$41,MATCH($A56,Παραδοχές!$C$4:$I$4,1)+1)-INDEX(Παραδοχές!$C$41:$I$41,MATCH($A56,Παραδοχές!$C$4:$I$4,1)))/(INDEX(Παραδοχές!$C$4:$I$4,MATCH($A56,Παραδοχές!$C$4:$I$4,1)+1)-INDEX(Παραδοχές!$C$4:$I$4,MATCH($A56,Παραδοχές!$C$4:$I$4,1))))</f>
        <v>2.2000000000000002</v>
      </c>
      <c r="AF56" s="8">
        <f>IF($A56&gt;=Παραδοχές!$I$4,INDEX(Παραδοχές!$C$42:$I$42,7),INDEX(Παραδοχές!$C$42:$I$42,MATCH($A56,Παραδοχές!$C$4:$I$4,1))+($A56-INDEX(Παραδοχές!$C$4:$I$4,MATCH($A56,Παραδοχές!$C$4:$I$4,1)))*(INDEX(Παραδοχές!$C$42:$I$42,MATCH($A56,Παραδοχές!$C$4:$I$4,1)+1)-INDEX(Παραδοχές!$C$42:$I$42,MATCH($A56,Παραδοχές!$C$4:$I$4,1)))/(INDEX(Παραδοχές!$C$4:$I$4,MATCH($A56,Παραδοχές!$C$4:$I$4,1)+1)-INDEX(Παραδοχές!$C$4:$I$4,MATCH($A56,Παραδοχές!$C$4:$I$4,1))))</f>
        <v>-1</v>
      </c>
    </row>
    <row r="57" spans="1:32" ht="15" customHeight="1" x14ac:dyDescent="0.25">
      <c r="A57" s="4">
        <v>2081</v>
      </c>
      <c r="B57" s="5">
        <f>IF($A57&gt;=Παραδοχές!$I$4,INDEX(Παραδοχές!$C$5:$I$5,7),INDEX(Παραδοχές!$C$5:$I$5,MATCH($A57,Παραδοχές!$C$4:$I$4,1))+($A57-INDEX(Παραδοχές!$C$4:$I$4,MATCH($A57,Παραδοχές!$C$4:$I$4,1)))*(INDEX(Παραδοχές!$C$5:$I$5,MATCH($A57,Παραδοχές!$C$4:$I$4,1)+1)-INDEX(Παραδοχές!$C$5:$I$5,MATCH($A57,Παραδοχές!$C$4:$I$4,1)))/(INDEX(Παραδοχές!$C$4:$I$4,MATCH($A57,Παραδοχές!$C$4:$I$4,1)+1)-INDEX(Παραδοχές!$C$4:$I$4,MATCH($A57,Παραδοχές!$C$4:$I$4,1))))</f>
        <v>1.2</v>
      </c>
      <c r="C57" s="5">
        <f>IF($A57&gt;=Παραδοχές!$I$4,INDEX(Παραδοχές!$C$6:$I$6,7),INDEX(Παραδοχές!$C$6:$I$6,MATCH($A57,Παραδοχές!$C$4:$I$4,1))+($A57-INDEX(Παραδοχές!$C$4:$I$4,MATCH($A57,Παραδοχές!$C$4:$I$4,1)))*(INDEX(Παραδοχές!$C$6:$I$6,MATCH($A57,Παραδοχές!$C$4:$I$4,1)+1)-INDEX(Παραδοχές!$C$6:$I$6,MATCH($A57,Παραδοχές!$C$4:$I$4,1)))/(INDEX(Παραδοχές!$C$4:$I$4,MATCH($A57,Παραδοχές!$C$4:$I$4,1)+1)-INDEX(Παραδοχές!$C$4:$I$4,MATCH($A57,Παραδοχές!$C$4:$I$4,1))))</f>
        <v>2</v>
      </c>
      <c r="D57" s="6">
        <f t="shared" si="5"/>
        <v>1370.7159600714599</v>
      </c>
      <c r="E57" s="5">
        <f>CHOOSE(Παραδοχές!$C$15,IF($A57&gt;=Παραδοχές!$I$4,INDEX(Παραδοχές!$C$11:$I$11,7),INDEX(Παραδοχές!$C$11:$I$11,MATCH($A57,Παραδοχές!$C$4:$I$4,1))+($A57-INDEX(Παραδοχές!$C$4:$I$4,MATCH($A57,Παραδοχές!$C$4:$I$4,1)))*(INDEX(Παραδοχές!$C$11:$I$11,MATCH($A57,Παραδοχές!$C$4:$I$4,1)+1)-INDEX(Παραδοχές!$C$11:$I$11,MATCH($A57,Παραδοχές!$C$4:$I$4,1)))/(INDEX(Παραδοχές!$C$4:$I$4,MATCH($A57,Παραδοχές!$C$4:$I$4,1)+1)-INDEX(Παραδοχές!$C$4:$I$4,MATCH($A57,Παραδοχές!$C$4:$I$4,1)))),IF($A57&gt;=Παραδοχές!$I$4,INDEX(Παραδοχές!$C$12:$I$12,7),INDEX(Παραδοχές!$C$12:$I$12,MATCH($A57,Παραδοχές!$C$4:$I$4,1))+($A57-INDEX(Παραδοχές!$C$4:$I$4,MATCH($A57,Παραδοχές!$C$4:$I$4,1)))*(INDEX(Παραδοχές!$C$12:$I$12,MATCH($A57,Παραδοχές!$C$4:$I$4,1)+1)-INDEX(Παραδοχές!$C$12:$I$12,MATCH($A57,Παραδοχές!$C$4:$I$4,1)))/(INDEX(Παραδοχές!$C$4:$I$4,MATCH($A57,Παραδοχές!$C$4:$I$4,1)+1)-INDEX(Παραδοχές!$C$4:$I$4,MATCH($A57,Παραδοχές!$C$4:$I$4,1)))))</f>
        <v>11.4</v>
      </c>
      <c r="F57" s="5">
        <f>SUM(O57:S57)+Παραδοχές!$K$34*(X57+IF($A57&gt;=2027,Παραδοχές!$J$34,0))+Παραδοχές!$K$35*(Y57+IF($A57&gt;=2027,Παραδοχές!$J$35,0))+Παραδοχές!$K$36*(Z57+IF($A57&gt;=2027,Παραδοχές!$J$36,0))+Παραδοχές!$K$37*(AA57+IF($A57&gt;=2027,Παραδοχές!$J$37,0))+Παραδοχές!$K$38*(AB57+IF($A57&gt;=2027,Παραδοχές!$J$38,0))+Παραδοχές!$K$39*(AC57+IF($A57&gt;=2027,Παραδοχές!$J$39,0))+Παραδοχές!$K$40*(AD57+IF($A57&gt;=2027,Παραδοχές!$J$40,0))+Παραδοχές!$K$41*(AE57+IF($A57&gt;=2027,Παραδοχές!$J$41,0))+Παραδοχές!$K$42*(AF57+IF($A57&gt;=2027,Παραδοχές!$J$42,0))</f>
        <v>0</v>
      </c>
      <c r="G57" s="5">
        <f t="shared" si="0"/>
        <v>11.4</v>
      </c>
      <c r="H57" s="5">
        <f>CHOOSE(Παραδοχές!$C$15,IF($A57&gt;=Παραδοχές!$I$4,INDEX(Παραδοχές!$C$13:$I$13,7),INDEX(Παραδοχές!$C$13:$I$13,MATCH($A57,Παραδοχές!$C$4:$I$4,1))+($A57-INDEX(Παραδοχές!$C$4:$I$4,MATCH($A57,Παραδοχές!$C$4:$I$4,1)))*(INDEX(Παραδοχές!$C$13:$I$13,MATCH($A57,Παραδοχές!$C$4:$I$4,1)+1)-INDEX(Παραδοχές!$C$13:$I$13,MATCH($A57,Παραδοχές!$C$4:$I$4,1)))/(INDEX(Παραδοχές!$C$4:$I$4,MATCH($A57,Παραδοχές!$C$4:$I$4,1)+1)-INDEX(Παραδοχές!$C$4:$I$4,MATCH($A57,Παραδοχές!$C$4:$I$4,1)))),IF($A57&gt;=Παραδοχές!$I$4,INDEX(Παραδοχές!$C$14:$I$14,7),INDEX(Παραδοχές!$C$14:$I$14,MATCH($A57,Παραδοχές!$C$4:$I$4,1))+($A57-INDEX(Παραδοχές!$C$4:$I$4,MATCH($A57,Παραδοχές!$C$4:$I$4,1)))*(INDEX(Παραδοχές!$C$14:$I$14,MATCH($A57,Παραδοχές!$C$4:$I$4,1)+1)-INDEX(Παραδοχές!$C$14:$I$14,MATCH($A57,Παραδοχές!$C$4:$I$4,1)))/(INDEX(Παραδοχές!$C$4:$I$4,MATCH($A57,Παραδοχές!$C$4:$I$4,1)+1)-INDEX(Παραδοχές!$C$4:$I$4,MATCH($A57,Παραδοχές!$C$4:$I$4,1)))))</f>
        <v>6.15</v>
      </c>
      <c r="I57" s="5">
        <f t="shared" si="1"/>
        <v>5.25</v>
      </c>
      <c r="J57" s="10">
        <f t="shared" si="2"/>
        <v>71.962587903751796</v>
      </c>
      <c r="K57" s="10">
        <f t="shared" si="3"/>
        <v>156.261619448147</v>
      </c>
      <c r="L57" s="10">
        <f t="shared" si="4"/>
        <v>84.299031544395007</v>
      </c>
      <c r="M57" s="10">
        <f>J57/POWER(1+Παραδοχές!$C$8,A57-2026)</f>
        <v>10.8489456708311</v>
      </c>
      <c r="N57" s="6">
        <f>SUM($M$2:M57)</f>
        <v>722.12191257953896</v>
      </c>
      <c r="O57" s="5">
        <f>Παραδοχές!$K$18*(IF($A57&gt;=Παραδοχές!$I$4,INDEX(Παραδοχές!$C$18:$I$18,7),INDEX(Παραδοχές!$C$18:$I$18,MATCH($A57,Παραδοχές!$C$4:$I$4,1))+($A57-INDEX(Παραδοχές!$C$4:$I$4,MATCH($A57,Παραδοχές!$C$4:$I$4,1)))*(INDEX(Παραδοχές!$C$18:$I$18,MATCH($A57,Παραδοχές!$C$4:$I$4,1)+1)-INDEX(Παραδοχές!$C$18:$I$18,MATCH($A57,Παραδοχές!$C$4:$I$4,1)))/(INDEX(Παραδοχές!$C$4:$I$4,MATCH($A57,Παραδοχές!$C$4:$I$4,1)+1)-INDEX(Παραδοχές!$C$4:$I$4,MATCH($A57,Παραδοχές!$C$4:$I$4,1)))))</f>
        <v>0</v>
      </c>
      <c r="P57" s="5">
        <f>Παραδοχές!$K$19*(IF($A57&gt;=Παραδοχές!$I$4,INDEX(Παραδοχές!$C$19:$I$19,7),INDEX(Παραδοχές!$C$19:$I$19,MATCH($A57,Παραδοχές!$C$4:$I$4,1))+($A57-INDEX(Παραδοχές!$C$4:$I$4,MATCH($A57,Παραδοχές!$C$4:$I$4,1)))*(INDEX(Παραδοχές!$C$19:$I$19,MATCH($A57,Παραδοχές!$C$4:$I$4,1)+1)-INDEX(Παραδοχές!$C$19:$I$19,MATCH($A57,Παραδοχές!$C$4:$I$4,1)))/(INDEX(Παραδοχές!$C$4:$I$4,MATCH($A57,Παραδοχές!$C$4:$I$4,1)+1)-INDEX(Παραδοχές!$C$4:$I$4,MATCH($A57,Παραδοχές!$C$4:$I$4,1)))))</f>
        <v>0</v>
      </c>
      <c r="Q57" s="5">
        <f>Παραδοχές!$K$20*(IF($A57&gt;=Παραδοχές!$I$4,INDEX(Παραδοχές!$C$20:$I$20,7),INDEX(Παραδοχές!$C$20:$I$20,MATCH($A57,Παραδοχές!$C$4:$I$4,1))+($A57-INDEX(Παραδοχές!$C$4:$I$4,MATCH($A57,Παραδοχές!$C$4:$I$4,1)))*(INDEX(Παραδοχές!$C$20:$I$20,MATCH($A57,Παραδοχές!$C$4:$I$4,1)+1)-INDEX(Παραδοχές!$C$20:$I$20,MATCH($A57,Παραδοχές!$C$4:$I$4,1)))/(INDEX(Παραδοχές!$C$4:$I$4,MATCH($A57,Παραδοχές!$C$4:$I$4,1)+1)-INDEX(Παραδοχές!$C$4:$I$4,MATCH($A57,Παραδοχές!$C$4:$I$4,1)))))</f>
        <v>0</v>
      </c>
      <c r="R57" s="5">
        <f>Παραδοχές!$K$21*(IF($A57&gt;=Παραδοχές!$I$4,INDEX(Παραδοχές!$C$21:$I$21,7),INDEX(Παραδοχές!$C$21:$I$21,MATCH($A57,Παραδοχές!$C$4:$I$4,1))+($A57-INDEX(Παραδοχές!$C$4:$I$4,MATCH($A57,Παραδοχές!$C$4:$I$4,1)))*(INDEX(Παραδοχές!$C$21:$I$21,MATCH($A57,Παραδοχές!$C$4:$I$4,1)+1)-INDEX(Παραδοχές!$C$21:$I$21,MATCH($A57,Παραδοχές!$C$4:$I$4,1)))/(INDEX(Παραδοχές!$C$4:$I$4,MATCH($A57,Παραδοχές!$C$4:$I$4,1)+1)-INDEX(Παραδοχές!$C$4:$I$4,MATCH($A57,Παραδοχές!$C$4:$I$4,1)))))</f>
        <v>0</v>
      </c>
      <c r="S57" s="5">
        <f>Παραδοχές!$K$22*(IF($A57&gt;=Παραδοχές!$I$4,INDEX(Παραδοχές!$C$22:$I$22,7),INDEX(Παραδοχές!$C$22:$I$22,MATCH($A57,Παραδοχές!$C$4:$I$4,1))+($A57-INDEX(Παραδοχές!$C$4:$I$4,MATCH($A57,Παραδοχές!$C$4:$I$4,1)))*(INDEX(Παραδοχές!$C$22:$I$22,MATCH($A57,Παραδοχές!$C$4:$I$4,1)+1)-INDEX(Παραδοχές!$C$22:$I$22,MATCH($A57,Παραδοχές!$C$4:$I$4,1)))/(INDEX(Παραδοχές!$C$4:$I$4,MATCH($A57,Παραδοχές!$C$4:$I$4,1)+1)-INDEX(Παραδοχές!$C$4:$I$4,MATCH($A57,Παραδοχές!$C$4:$I$4,1)))))</f>
        <v>0</v>
      </c>
      <c r="T57" s="6">
        <f>IF($A57&gt;=Παραδοχές!$I$4,INDEX(Παραδοχές!$C$26:$I$26,7),INDEX(Παραδοχές!$C$26:$I$26,MATCH($A57,Παραδοχές!$C$4:$I$4,1))+($A57-INDEX(Παραδοχές!$C$4:$I$4,MATCH($A57,Παραδοχές!$C$4:$I$4,1)))*(INDEX(Παραδοχές!$C$26:$I$26,MATCH($A57,Παραδοχές!$C$4:$I$4,1)+1)-INDEX(Παραδοχές!$C$26:$I$26,MATCH($A57,Παραδοχές!$C$4:$I$4,1)))/(INDEX(Παραδοχές!$C$4:$I$4,MATCH($A57,Παραδοχές!$C$4:$I$4,1)+1)-INDEX(Παραδοχές!$C$4:$I$4,MATCH($A57,Παραδοχές!$C$4:$I$4,1))))</f>
        <v>2511</v>
      </c>
      <c r="U57" s="6">
        <f>IF($A57&gt;=Παραδοχές!$I$4,INDEX(Παραδοχές!$C$27:$I$27,7),INDEX(Παραδοχές!$C$27:$I$27,MATCH($A57,Παραδοχές!$C$4:$I$4,1))+($A57-INDEX(Παραδοχές!$C$4:$I$4,MATCH($A57,Παραδοχές!$C$4:$I$4,1)))*(INDEX(Παραδοχές!$C$27:$I$27,MATCH($A57,Παραδοχές!$C$4:$I$4,1)+1)-INDEX(Παραδοχές!$C$27:$I$27,MATCH($A57,Παραδοχές!$C$4:$I$4,1)))/(INDEX(Παραδοχές!$C$4:$I$4,MATCH($A57,Παραδοχές!$C$4:$I$4,1)+1)-INDEX(Παραδοχές!$C$4:$I$4,MATCH($A57,Παραδοχές!$C$4:$I$4,1))))</f>
        <v>3749</v>
      </c>
      <c r="V57" s="12">
        <f>IF($A57&gt;=Παραδοχές!$I$4,INDEX(Παραδοχές!$C$28:$I$28,7),INDEX(Παραδοχές!$C$28:$I$28,MATCH($A57,Παραδοχές!$C$4:$I$4,1))+($A57-INDEX(Παραδοχές!$C$4:$I$4,MATCH($A57,Παραδοχές!$C$4:$I$4,1)))*(INDEX(Παραδοχές!$C$28:$I$28,MATCH($A57,Παραδοχές!$C$4:$I$4,1)+1)-INDEX(Παραδοχές!$C$28:$I$28,MATCH($A57,Παραδοχές!$C$4:$I$4,1)))/(INDEX(Παραδοχές!$C$4:$I$4,MATCH($A57,Παραδοχές!$C$4:$I$4,1)+1)-INDEX(Παραδοχές!$C$4:$I$4,MATCH($A57,Παραδοχές!$C$4:$I$4,1))))</f>
        <v>66</v>
      </c>
      <c r="W57" s="13">
        <f>1/POWER(1+Παραδοχές!$C$8,A57-2026)</f>
        <v>0.150758136788261</v>
      </c>
      <c r="X57" s="5">
        <f>IF($A57&gt;=Παραδοχές!$I$4,INDEX(Παραδοχές!$C$34:$I$34,7),INDEX(Παραδοχές!$C$34:$I$34,MATCH($A57,Παραδοχές!$C$4:$I$4,1))+($A57-INDEX(Παραδοχές!$C$4:$I$4,MATCH($A57,Παραδοχές!$C$4:$I$4,1)))*(INDEX(Παραδοχές!$C$34:$I$34,MATCH($A57,Παραδοχές!$C$4:$I$4,1)+1)-INDEX(Παραδοχές!$C$34:$I$34,MATCH($A57,Παραδοχές!$C$4:$I$4,1)))/(INDEX(Παραδοχές!$C$4:$I$4,MATCH($A57,Παραδοχές!$C$4:$I$4,1)+1)-INDEX(Παραδοχές!$C$4:$I$4,MATCH($A57,Παραδοχές!$C$4:$I$4,1))))</f>
        <v>-1</v>
      </c>
      <c r="Y57" s="5">
        <f>IF($A57&gt;=Παραδοχές!$I$4,INDEX(Παραδοχές!$C$35:$I$35,7),INDEX(Παραδοχές!$C$35:$I$35,MATCH($A57,Παραδοχές!$C$4:$I$4,1))+($A57-INDEX(Παραδοχές!$C$4:$I$4,MATCH($A57,Παραδοχές!$C$4:$I$4,1)))*(INDEX(Παραδοχές!$C$35:$I$35,MATCH($A57,Παραδοχές!$C$4:$I$4,1)+1)-INDEX(Παραδοχές!$C$35:$I$35,MATCH($A57,Παραδοχές!$C$4:$I$4,1)))/(INDEX(Παραδοχές!$C$4:$I$4,MATCH($A57,Παραδοχές!$C$4:$I$4,1)+1)-INDEX(Παραδοχές!$C$4:$I$4,MATCH($A57,Παραδοχές!$C$4:$I$4,1))))</f>
        <v>-0.45</v>
      </c>
      <c r="Z57" s="5">
        <f>IF($A57&gt;=Παραδοχές!$I$4,INDEX(Παραδοχές!$C$36:$I$36,7),INDEX(Παραδοχές!$C$36:$I$36,MATCH($A57,Παραδοχές!$C$4:$I$4,1))+($A57-INDEX(Παραδοχές!$C$4:$I$4,MATCH($A57,Παραδοχές!$C$4:$I$4,1)))*(INDEX(Παραδοχές!$C$36:$I$36,MATCH($A57,Παραδοχές!$C$4:$I$4,1)+1)-INDEX(Παραδοχές!$C$36:$I$36,MATCH($A57,Παραδοχές!$C$4:$I$4,1)))/(INDEX(Παραδοχές!$C$4:$I$4,MATCH($A57,Παραδοχές!$C$4:$I$4,1)+1)-INDEX(Παραδοχές!$C$4:$I$4,MATCH($A57,Παραδοχές!$C$4:$I$4,1))))</f>
        <v>-0.1</v>
      </c>
      <c r="AA57" s="5">
        <f>IF($A57&gt;=Παραδοχές!$I$4,INDEX(Παραδοχές!$C$37:$I$37,7),INDEX(Παραδοχές!$C$37:$I$37,MATCH($A57,Παραδοχές!$C$4:$I$4,1))+($A57-INDEX(Παραδοχές!$C$4:$I$4,MATCH($A57,Παραδοχές!$C$4:$I$4,1)))*(INDEX(Παραδοχές!$C$37:$I$37,MATCH($A57,Παραδοχές!$C$4:$I$4,1)+1)-INDEX(Παραδοχές!$C$37:$I$37,MATCH($A57,Παραδοχές!$C$4:$I$4,1)))/(INDEX(Παραδοχές!$C$4:$I$4,MATCH($A57,Παραδοχές!$C$4:$I$4,1)+1)-INDEX(Παραδοχές!$C$4:$I$4,MATCH($A57,Παραδοχές!$C$4:$I$4,1))))</f>
        <v>-0.7</v>
      </c>
      <c r="AB57" s="5">
        <f>IF($A57&gt;=Παραδοχές!$I$4,INDEX(Παραδοχές!$C$38:$I$38,7),INDEX(Παραδοχές!$C$38:$I$38,MATCH($A57,Παραδοχές!$C$4:$I$4,1))+($A57-INDEX(Παραδοχές!$C$4:$I$4,MATCH($A57,Παραδοχές!$C$4:$I$4,1)))*(INDEX(Παραδοχές!$C$38:$I$38,MATCH($A57,Παραδοχές!$C$4:$I$4,1)+1)-INDEX(Παραδοχές!$C$38:$I$38,MATCH($A57,Παραδοχές!$C$4:$I$4,1)))/(INDEX(Παραδοχές!$C$4:$I$4,MATCH($A57,Παραδοχές!$C$4:$I$4,1)+1)-INDEX(Παραδοχές!$C$4:$I$4,MATCH($A57,Παραδοχές!$C$4:$I$4,1))))</f>
        <v>-0.2</v>
      </c>
      <c r="AC57" s="5">
        <f>IF($A57&gt;=Παραδοχές!$I$4,INDEX(Παραδοχές!$C$39:$I$39,7),INDEX(Παραδοχές!$C$39:$I$39,MATCH($A57,Παραδοχές!$C$4:$I$4,1))+($A57-INDEX(Παραδοχές!$C$4:$I$4,MATCH($A57,Παραδοχές!$C$4:$I$4,1)))*(INDEX(Παραδοχές!$C$39:$I$39,MATCH($A57,Παραδοχές!$C$4:$I$4,1)+1)-INDEX(Παραδοχές!$C$39:$I$39,MATCH($A57,Παραδοχές!$C$4:$I$4,1)))/(INDEX(Παραδοχές!$C$4:$I$4,MATCH($A57,Παραδοχές!$C$4:$I$4,1)+1)-INDEX(Παραδοχές!$C$4:$I$4,MATCH($A57,Παραδοχές!$C$4:$I$4,1))))</f>
        <v>-0.15</v>
      </c>
      <c r="AD57" s="5">
        <f>IF($A57&gt;=Παραδοχές!$I$4,INDEX(Παραδοχές!$C$40:$I$40,7),INDEX(Παραδοχές!$C$40:$I$40,MATCH($A57,Παραδοχές!$C$4:$I$4,1))+($A57-INDEX(Παραδοχές!$C$4:$I$4,MATCH($A57,Παραδοχές!$C$4:$I$4,1)))*(INDEX(Παραδοχές!$C$40:$I$40,MATCH($A57,Παραδοχές!$C$4:$I$4,1)+1)-INDEX(Παραδοχές!$C$40:$I$40,MATCH($A57,Παραδοχές!$C$4:$I$4,1)))/(INDEX(Παραδοχές!$C$4:$I$4,MATCH($A57,Παραδοχές!$C$4:$I$4,1)+1)-INDEX(Παραδοχές!$C$4:$I$4,MATCH($A57,Παραδοχές!$C$4:$I$4,1))))</f>
        <v>-0.12</v>
      </c>
      <c r="AE57" s="5">
        <f>IF($A57&gt;=Παραδοχές!$I$4,INDEX(Παραδοχές!$C$41:$I$41,7),INDEX(Παραδοχές!$C$41:$I$41,MATCH($A57,Παραδοχές!$C$4:$I$4,1))+($A57-INDEX(Παραδοχές!$C$4:$I$4,MATCH($A57,Παραδοχές!$C$4:$I$4,1)))*(INDEX(Παραδοχές!$C$41:$I$41,MATCH($A57,Παραδοχές!$C$4:$I$4,1)+1)-INDEX(Παραδοχές!$C$41:$I$41,MATCH($A57,Παραδοχές!$C$4:$I$4,1)))/(INDEX(Παραδοχές!$C$4:$I$4,MATCH($A57,Παραδοχές!$C$4:$I$4,1)+1)-INDEX(Παραδοχές!$C$4:$I$4,MATCH($A57,Παραδοχές!$C$4:$I$4,1))))</f>
        <v>2.2000000000000002</v>
      </c>
      <c r="AF57" s="5">
        <f>IF($A57&gt;=Παραδοχές!$I$4,INDEX(Παραδοχές!$C$42:$I$42,7),INDEX(Παραδοχές!$C$42:$I$42,MATCH($A57,Παραδοχές!$C$4:$I$4,1))+($A57-INDEX(Παραδοχές!$C$4:$I$4,MATCH($A57,Παραδοχές!$C$4:$I$4,1)))*(INDEX(Παραδοχές!$C$42:$I$42,MATCH($A57,Παραδοχές!$C$4:$I$4,1)+1)-INDEX(Παραδοχές!$C$42:$I$42,MATCH($A57,Παραδοχές!$C$4:$I$4,1)))/(INDEX(Παραδοχές!$C$4:$I$4,MATCH($A57,Παραδοχές!$C$4:$I$4,1)+1)-INDEX(Παραδοχές!$C$4:$I$4,MATCH($A57,Παραδοχές!$C$4:$I$4,1))))</f>
        <v>-1</v>
      </c>
    </row>
    <row r="58" spans="1:32" ht="15" customHeight="1" x14ac:dyDescent="0.25">
      <c r="A58" s="4">
        <v>2082</v>
      </c>
      <c r="B58" s="5">
        <f>IF($A58&gt;=Παραδοχές!$I$4,INDEX(Παραδοχές!$C$5:$I$5,7),INDEX(Παραδοχές!$C$5:$I$5,MATCH($A58,Παραδοχές!$C$4:$I$4,1))+($A58-INDEX(Παραδοχές!$C$4:$I$4,MATCH($A58,Παραδοχές!$C$4:$I$4,1)))*(INDEX(Παραδοχές!$C$5:$I$5,MATCH($A58,Παραδοχές!$C$4:$I$4,1)+1)-INDEX(Παραδοχές!$C$5:$I$5,MATCH($A58,Παραδοχές!$C$4:$I$4,1)))/(INDEX(Παραδοχές!$C$4:$I$4,MATCH($A58,Παραδοχές!$C$4:$I$4,1)+1)-INDEX(Παραδοχές!$C$4:$I$4,MATCH($A58,Παραδοχές!$C$4:$I$4,1))))</f>
        <v>1.2</v>
      </c>
      <c r="C58" s="5">
        <f>IF($A58&gt;=Παραδοχές!$I$4,INDEX(Παραδοχές!$C$6:$I$6,7),INDEX(Παραδοχές!$C$6:$I$6,MATCH($A58,Παραδοχές!$C$4:$I$4,1))+($A58-INDEX(Παραδοχές!$C$4:$I$4,MATCH($A58,Παραδοχές!$C$4:$I$4,1)))*(INDEX(Παραδοχές!$C$6:$I$6,MATCH($A58,Παραδοχές!$C$4:$I$4,1)+1)-INDEX(Παραδοχές!$C$6:$I$6,MATCH($A58,Παραδοχές!$C$4:$I$4,1)))/(INDEX(Παραδοχές!$C$4:$I$4,MATCH($A58,Παραδοχές!$C$4:$I$4,1)+1)-INDEX(Παραδοχές!$C$4:$I$4,MATCH($A58,Παραδοχές!$C$4:$I$4,1))))</f>
        <v>2</v>
      </c>
      <c r="D58" s="6">
        <f t="shared" si="5"/>
        <v>1414.57887079375</v>
      </c>
      <c r="E58" s="5">
        <f>CHOOSE(Παραδοχές!$C$15,IF($A58&gt;=Παραδοχές!$I$4,INDEX(Παραδοχές!$C$11:$I$11,7),INDEX(Παραδοχές!$C$11:$I$11,MATCH($A58,Παραδοχές!$C$4:$I$4,1))+($A58-INDEX(Παραδοχές!$C$4:$I$4,MATCH($A58,Παραδοχές!$C$4:$I$4,1)))*(INDEX(Παραδοχές!$C$11:$I$11,MATCH($A58,Παραδοχές!$C$4:$I$4,1)+1)-INDEX(Παραδοχές!$C$11:$I$11,MATCH($A58,Παραδοχές!$C$4:$I$4,1)))/(INDEX(Παραδοχές!$C$4:$I$4,MATCH($A58,Παραδοχές!$C$4:$I$4,1)+1)-INDEX(Παραδοχές!$C$4:$I$4,MATCH($A58,Παραδοχές!$C$4:$I$4,1)))),IF($A58&gt;=Παραδοχές!$I$4,INDEX(Παραδοχές!$C$12:$I$12,7),INDEX(Παραδοχές!$C$12:$I$12,MATCH($A58,Παραδοχές!$C$4:$I$4,1))+($A58-INDEX(Παραδοχές!$C$4:$I$4,MATCH($A58,Παραδοχές!$C$4:$I$4,1)))*(INDEX(Παραδοχές!$C$12:$I$12,MATCH($A58,Παραδοχές!$C$4:$I$4,1)+1)-INDEX(Παραδοχές!$C$12:$I$12,MATCH($A58,Παραδοχές!$C$4:$I$4,1)))/(INDEX(Παραδοχές!$C$4:$I$4,MATCH($A58,Παραδοχές!$C$4:$I$4,1)+1)-INDEX(Παραδοχές!$C$4:$I$4,MATCH($A58,Παραδοχές!$C$4:$I$4,1)))))</f>
        <v>11.4</v>
      </c>
      <c r="F58" s="5">
        <f>SUM(O58:S58)+Παραδοχές!$K$34*(X58+IF($A58&gt;=2027,Παραδοχές!$J$34,0))+Παραδοχές!$K$35*(Y58+IF($A58&gt;=2027,Παραδοχές!$J$35,0))+Παραδοχές!$K$36*(Z58+IF($A58&gt;=2027,Παραδοχές!$J$36,0))+Παραδοχές!$K$37*(AA58+IF($A58&gt;=2027,Παραδοχές!$J$37,0))+Παραδοχές!$K$38*(AB58+IF($A58&gt;=2027,Παραδοχές!$J$38,0))+Παραδοχές!$K$39*(AC58+IF($A58&gt;=2027,Παραδοχές!$J$39,0))+Παραδοχές!$K$40*(AD58+IF($A58&gt;=2027,Παραδοχές!$J$40,0))+Παραδοχές!$K$41*(AE58+IF($A58&gt;=2027,Παραδοχές!$J$41,0))+Παραδοχές!$K$42*(AF58+IF($A58&gt;=2027,Παραδοχές!$J$42,0))</f>
        <v>0</v>
      </c>
      <c r="G58" s="5">
        <f t="shared" si="0"/>
        <v>11.4</v>
      </c>
      <c r="H58" s="5">
        <f>CHOOSE(Παραδοχές!$C$15,IF($A58&gt;=Παραδοχές!$I$4,INDEX(Παραδοχές!$C$13:$I$13,7),INDEX(Παραδοχές!$C$13:$I$13,MATCH($A58,Παραδοχές!$C$4:$I$4,1))+($A58-INDEX(Παραδοχές!$C$4:$I$4,MATCH($A58,Παραδοχές!$C$4:$I$4,1)))*(INDEX(Παραδοχές!$C$13:$I$13,MATCH($A58,Παραδοχές!$C$4:$I$4,1)+1)-INDEX(Παραδοχές!$C$13:$I$13,MATCH($A58,Παραδοχές!$C$4:$I$4,1)))/(INDEX(Παραδοχές!$C$4:$I$4,MATCH($A58,Παραδοχές!$C$4:$I$4,1)+1)-INDEX(Παραδοχές!$C$4:$I$4,MATCH($A58,Παραδοχές!$C$4:$I$4,1)))),IF($A58&gt;=Παραδοχές!$I$4,INDEX(Παραδοχές!$C$14:$I$14,7),INDEX(Παραδοχές!$C$14:$I$14,MATCH($A58,Παραδοχές!$C$4:$I$4,1))+($A58-INDEX(Παραδοχές!$C$4:$I$4,MATCH($A58,Παραδοχές!$C$4:$I$4,1)))*(INDEX(Παραδοχές!$C$14:$I$14,MATCH($A58,Παραδοχές!$C$4:$I$4,1)+1)-INDEX(Παραδοχές!$C$14:$I$14,MATCH($A58,Παραδοχές!$C$4:$I$4,1)))/(INDEX(Παραδοχές!$C$4:$I$4,MATCH($A58,Παραδοχές!$C$4:$I$4,1)+1)-INDEX(Παραδοχές!$C$4:$I$4,MATCH($A58,Παραδοχές!$C$4:$I$4,1)))))</f>
        <v>6.15</v>
      </c>
      <c r="I58" s="5">
        <f t="shared" si="1"/>
        <v>5.25</v>
      </c>
      <c r="J58" s="10">
        <f t="shared" si="2"/>
        <v>74.265390716671902</v>
      </c>
      <c r="K58" s="10">
        <f t="shared" si="3"/>
        <v>161.26199127048699</v>
      </c>
      <c r="L58" s="10">
        <f t="shared" si="4"/>
        <v>86.996600553815597</v>
      </c>
      <c r="M58" s="10">
        <f>J58/POWER(1+Παραδοχές!$C$8,A58-2026)</f>
        <v>10.8174994514953</v>
      </c>
      <c r="N58" s="6">
        <f>SUM($M$2:M58)</f>
        <v>732.93941203103395</v>
      </c>
      <c r="O58" s="5">
        <f>Παραδοχές!$K$18*(IF($A58&gt;=Παραδοχές!$I$4,INDEX(Παραδοχές!$C$18:$I$18,7),INDEX(Παραδοχές!$C$18:$I$18,MATCH($A58,Παραδοχές!$C$4:$I$4,1))+($A58-INDEX(Παραδοχές!$C$4:$I$4,MATCH($A58,Παραδοχές!$C$4:$I$4,1)))*(INDEX(Παραδοχές!$C$18:$I$18,MATCH($A58,Παραδοχές!$C$4:$I$4,1)+1)-INDEX(Παραδοχές!$C$18:$I$18,MATCH($A58,Παραδοχές!$C$4:$I$4,1)))/(INDEX(Παραδοχές!$C$4:$I$4,MATCH($A58,Παραδοχές!$C$4:$I$4,1)+1)-INDEX(Παραδοχές!$C$4:$I$4,MATCH($A58,Παραδοχές!$C$4:$I$4,1)))))</f>
        <v>0</v>
      </c>
      <c r="P58" s="5">
        <f>Παραδοχές!$K$19*(IF($A58&gt;=Παραδοχές!$I$4,INDEX(Παραδοχές!$C$19:$I$19,7),INDEX(Παραδοχές!$C$19:$I$19,MATCH($A58,Παραδοχές!$C$4:$I$4,1))+($A58-INDEX(Παραδοχές!$C$4:$I$4,MATCH($A58,Παραδοχές!$C$4:$I$4,1)))*(INDEX(Παραδοχές!$C$19:$I$19,MATCH($A58,Παραδοχές!$C$4:$I$4,1)+1)-INDEX(Παραδοχές!$C$19:$I$19,MATCH($A58,Παραδοχές!$C$4:$I$4,1)))/(INDEX(Παραδοχές!$C$4:$I$4,MATCH($A58,Παραδοχές!$C$4:$I$4,1)+1)-INDEX(Παραδοχές!$C$4:$I$4,MATCH($A58,Παραδοχές!$C$4:$I$4,1)))))</f>
        <v>0</v>
      </c>
      <c r="Q58" s="5">
        <f>Παραδοχές!$K$20*(IF($A58&gt;=Παραδοχές!$I$4,INDEX(Παραδοχές!$C$20:$I$20,7),INDEX(Παραδοχές!$C$20:$I$20,MATCH($A58,Παραδοχές!$C$4:$I$4,1))+($A58-INDEX(Παραδοχές!$C$4:$I$4,MATCH($A58,Παραδοχές!$C$4:$I$4,1)))*(INDEX(Παραδοχές!$C$20:$I$20,MATCH($A58,Παραδοχές!$C$4:$I$4,1)+1)-INDEX(Παραδοχές!$C$20:$I$20,MATCH($A58,Παραδοχές!$C$4:$I$4,1)))/(INDEX(Παραδοχές!$C$4:$I$4,MATCH($A58,Παραδοχές!$C$4:$I$4,1)+1)-INDEX(Παραδοχές!$C$4:$I$4,MATCH($A58,Παραδοχές!$C$4:$I$4,1)))))</f>
        <v>0</v>
      </c>
      <c r="R58" s="5">
        <f>Παραδοχές!$K$21*(IF($A58&gt;=Παραδοχές!$I$4,INDEX(Παραδοχές!$C$21:$I$21,7),INDEX(Παραδοχές!$C$21:$I$21,MATCH($A58,Παραδοχές!$C$4:$I$4,1))+($A58-INDEX(Παραδοχές!$C$4:$I$4,MATCH($A58,Παραδοχές!$C$4:$I$4,1)))*(INDEX(Παραδοχές!$C$21:$I$21,MATCH($A58,Παραδοχές!$C$4:$I$4,1)+1)-INDEX(Παραδοχές!$C$21:$I$21,MATCH($A58,Παραδοχές!$C$4:$I$4,1)))/(INDEX(Παραδοχές!$C$4:$I$4,MATCH($A58,Παραδοχές!$C$4:$I$4,1)+1)-INDEX(Παραδοχές!$C$4:$I$4,MATCH($A58,Παραδοχές!$C$4:$I$4,1)))))</f>
        <v>0</v>
      </c>
      <c r="S58" s="5">
        <f>Παραδοχές!$K$22*(IF($A58&gt;=Παραδοχές!$I$4,INDEX(Παραδοχές!$C$22:$I$22,7),INDEX(Παραδοχές!$C$22:$I$22,MATCH($A58,Παραδοχές!$C$4:$I$4,1))+($A58-INDEX(Παραδοχές!$C$4:$I$4,MATCH($A58,Παραδοχές!$C$4:$I$4,1)))*(INDEX(Παραδοχές!$C$22:$I$22,MATCH($A58,Παραδοχές!$C$4:$I$4,1)+1)-INDEX(Παραδοχές!$C$22:$I$22,MATCH($A58,Παραδοχές!$C$4:$I$4,1)))/(INDEX(Παραδοχές!$C$4:$I$4,MATCH($A58,Παραδοχές!$C$4:$I$4,1)+1)-INDEX(Παραδοχές!$C$4:$I$4,MATCH($A58,Παραδοχές!$C$4:$I$4,1)))))</f>
        <v>0</v>
      </c>
      <c r="T58" s="6">
        <f>IF($A58&gt;=Παραδοχές!$I$4,INDEX(Παραδοχές!$C$26:$I$26,7),INDEX(Παραδοχές!$C$26:$I$26,MATCH($A58,Παραδοχές!$C$4:$I$4,1))+($A58-INDEX(Παραδοχές!$C$4:$I$4,MATCH($A58,Παραδοχές!$C$4:$I$4,1)))*(INDEX(Παραδοχές!$C$26:$I$26,MATCH($A58,Παραδοχές!$C$4:$I$4,1)+1)-INDEX(Παραδοχές!$C$26:$I$26,MATCH($A58,Παραδοχές!$C$4:$I$4,1)))/(INDEX(Παραδοχές!$C$4:$I$4,MATCH($A58,Παραδοχές!$C$4:$I$4,1)+1)-INDEX(Παραδοχές!$C$4:$I$4,MATCH($A58,Παραδοχές!$C$4:$I$4,1))))</f>
        <v>2511</v>
      </c>
      <c r="U58" s="6">
        <f>IF($A58&gt;=Παραδοχές!$I$4,INDEX(Παραδοχές!$C$27:$I$27,7),INDEX(Παραδοχές!$C$27:$I$27,MATCH($A58,Παραδοχές!$C$4:$I$4,1))+($A58-INDEX(Παραδοχές!$C$4:$I$4,MATCH($A58,Παραδοχές!$C$4:$I$4,1)))*(INDEX(Παραδοχές!$C$27:$I$27,MATCH($A58,Παραδοχές!$C$4:$I$4,1)+1)-INDEX(Παραδοχές!$C$27:$I$27,MATCH($A58,Παραδοχές!$C$4:$I$4,1)))/(INDEX(Παραδοχές!$C$4:$I$4,MATCH($A58,Παραδοχές!$C$4:$I$4,1)+1)-INDEX(Παραδοχές!$C$4:$I$4,MATCH($A58,Παραδοχές!$C$4:$I$4,1))))</f>
        <v>3749</v>
      </c>
      <c r="V58" s="12">
        <f>IF($A58&gt;=Παραδοχές!$I$4,INDEX(Παραδοχές!$C$28:$I$28,7),INDEX(Παραδοχές!$C$28:$I$28,MATCH($A58,Παραδοχές!$C$4:$I$4,1))+($A58-INDEX(Παραδοχές!$C$4:$I$4,MATCH($A58,Παραδοχές!$C$4:$I$4,1)))*(INDEX(Παραδοχές!$C$28:$I$28,MATCH($A58,Παραδοχές!$C$4:$I$4,1)+1)-INDEX(Παραδοχές!$C$28:$I$28,MATCH($A58,Παραδοχές!$C$4:$I$4,1)))/(INDEX(Παραδοχές!$C$4:$I$4,MATCH($A58,Παραδοχές!$C$4:$I$4,1)+1)-INDEX(Παραδοχές!$C$4:$I$4,MATCH($A58,Παραδοχές!$C$4:$I$4,1))))</f>
        <v>66</v>
      </c>
      <c r="W58" s="13">
        <f>1/POWER(1+Παραδοχές!$C$8,A58-2026)</f>
        <v>0.145660035544214</v>
      </c>
      <c r="X58" s="5">
        <f>IF($A58&gt;=Παραδοχές!$I$4,INDEX(Παραδοχές!$C$34:$I$34,7),INDEX(Παραδοχές!$C$34:$I$34,MATCH($A58,Παραδοχές!$C$4:$I$4,1))+($A58-INDEX(Παραδοχές!$C$4:$I$4,MATCH($A58,Παραδοχές!$C$4:$I$4,1)))*(INDEX(Παραδοχές!$C$34:$I$34,MATCH($A58,Παραδοχές!$C$4:$I$4,1)+1)-INDEX(Παραδοχές!$C$34:$I$34,MATCH($A58,Παραδοχές!$C$4:$I$4,1)))/(INDEX(Παραδοχές!$C$4:$I$4,MATCH($A58,Παραδοχές!$C$4:$I$4,1)+1)-INDEX(Παραδοχές!$C$4:$I$4,MATCH($A58,Παραδοχές!$C$4:$I$4,1))))</f>
        <v>-1</v>
      </c>
      <c r="Y58" s="5">
        <f>IF($A58&gt;=Παραδοχές!$I$4,INDEX(Παραδοχές!$C$35:$I$35,7),INDEX(Παραδοχές!$C$35:$I$35,MATCH($A58,Παραδοχές!$C$4:$I$4,1))+($A58-INDEX(Παραδοχές!$C$4:$I$4,MATCH($A58,Παραδοχές!$C$4:$I$4,1)))*(INDEX(Παραδοχές!$C$35:$I$35,MATCH($A58,Παραδοχές!$C$4:$I$4,1)+1)-INDEX(Παραδοχές!$C$35:$I$35,MATCH($A58,Παραδοχές!$C$4:$I$4,1)))/(INDEX(Παραδοχές!$C$4:$I$4,MATCH($A58,Παραδοχές!$C$4:$I$4,1)+1)-INDEX(Παραδοχές!$C$4:$I$4,MATCH($A58,Παραδοχές!$C$4:$I$4,1))))</f>
        <v>-0.45</v>
      </c>
      <c r="Z58" s="5">
        <f>IF($A58&gt;=Παραδοχές!$I$4,INDEX(Παραδοχές!$C$36:$I$36,7),INDEX(Παραδοχές!$C$36:$I$36,MATCH($A58,Παραδοχές!$C$4:$I$4,1))+($A58-INDEX(Παραδοχές!$C$4:$I$4,MATCH($A58,Παραδοχές!$C$4:$I$4,1)))*(INDEX(Παραδοχές!$C$36:$I$36,MATCH($A58,Παραδοχές!$C$4:$I$4,1)+1)-INDEX(Παραδοχές!$C$36:$I$36,MATCH($A58,Παραδοχές!$C$4:$I$4,1)))/(INDEX(Παραδοχές!$C$4:$I$4,MATCH($A58,Παραδοχές!$C$4:$I$4,1)+1)-INDEX(Παραδοχές!$C$4:$I$4,MATCH($A58,Παραδοχές!$C$4:$I$4,1))))</f>
        <v>-0.1</v>
      </c>
      <c r="AA58" s="5">
        <f>IF($A58&gt;=Παραδοχές!$I$4,INDEX(Παραδοχές!$C$37:$I$37,7),INDEX(Παραδοχές!$C$37:$I$37,MATCH($A58,Παραδοχές!$C$4:$I$4,1))+($A58-INDEX(Παραδοχές!$C$4:$I$4,MATCH($A58,Παραδοχές!$C$4:$I$4,1)))*(INDEX(Παραδοχές!$C$37:$I$37,MATCH($A58,Παραδοχές!$C$4:$I$4,1)+1)-INDEX(Παραδοχές!$C$37:$I$37,MATCH($A58,Παραδοχές!$C$4:$I$4,1)))/(INDEX(Παραδοχές!$C$4:$I$4,MATCH($A58,Παραδοχές!$C$4:$I$4,1)+1)-INDEX(Παραδοχές!$C$4:$I$4,MATCH($A58,Παραδοχές!$C$4:$I$4,1))))</f>
        <v>-0.7</v>
      </c>
      <c r="AB58" s="5">
        <f>IF($A58&gt;=Παραδοχές!$I$4,INDEX(Παραδοχές!$C$38:$I$38,7),INDEX(Παραδοχές!$C$38:$I$38,MATCH($A58,Παραδοχές!$C$4:$I$4,1))+($A58-INDEX(Παραδοχές!$C$4:$I$4,MATCH($A58,Παραδοχές!$C$4:$I$4,1)))*(INDEX(Παραδοχές!$C$38:$I$38,MATCH($A58,Παραδοχές!$C$4:$I$4,1)+1)-INDEX(Παραδοχές!$C$38:$I$38,MATCH($A58,Παραδοχές!$C$4:$I$4,1)))/(INDEX(Παραδοχές!$C$4:$I$4,MATCH($A58,Παραδοχές!$C$4:$I$4,1)+1)-INDEX(Παραδοχές!$C$4:$I$4,MATCH($A58,Παραδοχές!$C$4:$I$4,1))))</f>
        <v>-0.2</v>
      </c>
      <c r="AC58" s="5">
        <f>IF($A58&gt;=Παραδοχές!$I$4,INDEX(Παραδοχές!$C$39:$I$39,7),INDEX(Παραδοχές!$C$39:$I$39,MATCH($A58,Παραδοχές!$C$4:$I$4,1))+($A58-INDEX(Παραδοχές!$C$4:$I$4,MATCH($A58,Παραδοχές!$C$4:$I$4,1)))*(INDEX(Παραδοχές!$C$39:$I$39,MATCH($A58,Παραδοχές!$C$4:$I$4,1)+1)-INDEX(Παραδοχές!$C$39:$I$39,MATCH($A58,Παραδοχές!$C$4:$I$4,1)))/(INDEX(Παραδοχές!$C$4:$I$4,MATCH($A58,Παραδοχές!$C$4:$I$4,1)+1)-INDEX(Παραδοχές!$C$4:$I$4,MATCH($A58,Παραδοχές!$C$4:$I$4,1))))</f>
        <v>-0.15</v>
      </c>
      <c r="AD58" s="5">
        <f>IF($A58&gt;=Παραδοχές!$I$4,INDEX(Παραδοχές!$C$40:$I$40,7),INDEX(Παραδοχές!$C$40:$I$40,MATCH($A58,Παραδοχές!$C$4:$I$4,1))+($A58-INDEX(Παραδοχές!$C$4:$I$4,MATCH($A58,Παραδοχές!$C$4:$I$4,1)))*(INDEX(Παραδοχές!$C$40:$I$40,MATCH($A58,Παραδοχές!$C$4:$I$4,1)+1)-INDEX(Παραδοχές!$C$40:$I$40,MATCH($A58,Παραδοχές!$C$4:$I$4,1)))/(INDEX(Παραδοχές!$C$4:$I$4,MATCH($A58,Παραδοχές!$C$4:$I$4,1)+1)-INDEX(Παραδοχές!$C$4:$I$4,MATCH($A58,Παραδοχές!$C$4:$I$4,1))))</f>
        <v>-0.12</v>
      </c>
      <c r="AE58" s="5">
        <f>IF($A58&gt;=Παραδοχές!$I$4,INDEX(Παραδοχές!$C$41:$I$41,7),INDEX(Παραδοχές!$C$41:$I$41,MATCH($A58,Παραδοχές!$C$4:$I$4,1))+($A58-INDEX(Παραδοχές!$C$4:$I$4,MATCH($A58,Παραδοχές!$C$4:$I$4,1)))*(INDEX(Παραδοχές!$C$41:$I$41,MATCH($A58,Παραδοχές!$C$4:$I$4,1)+1)-INDEX(Παραδοχές!$C$41:$I$41,MATCH($A58,Παραδοχές!$C$4:$I$4,1)))/(INDEX(Παραδοχές!$C$4:$I$4,MATCH($A58,Παραδοχές!$C$4:$I$4,1)+1)-INDEX(Παραδοχές!$C$4:$I$4,MATCH($A58,Παραδοχές!$C$4:$I$4,1))))</f>
        <v>2.2000000000000002</v>
      </c>
      <c r="AF58" s="5">
        <f>IF($A58&gt;=Παραδοχές!$I$4,INDEX(Παραδοχές!$C$42:$I$42,7),INDEX(Παραδοχές!$C$42:$I$42,MATCH($A58,Παραδοχές!$C$4:$I$4,1))+($A58-INDEX(Παραδοχές!$C$4:$I$4,MATCH($A58,Παραδοχές!$C$4:$I$4,1)))*(INDEX(Παραδοχές!$C$42:$I$42,MATCH($A58,Παραδοχές!$C$4:$I$4,1)+1)-INDEX(Παραδοχές!$C$42:$I$42,MATCH($A58,Παραδοχές!$C$4:$I$4,1)))/(INDEX(Παραδοχές!$C$4:$I$4,MATCH($A58,Παραδοχές!$C$4:$I$4,1)+1)-INDEX(Παραδοχές!$C$4:$I$4,MATCH($A58,Παραδοχές!$C$4:$I$4,1))))</f>
        <v>-1</v>
      </c>
    </row>
    <row r="59" spans="1:32" ht="15" customHeight="1" x14ac:dyDescent="0.25">
      <c r="A59" s="4">
        <v>2083</v>
      </c>
      <c r="B59" s="5">
        <f>IF($A59&gt;=Παραδοχές!$I$4,INDEX(Παραδοχές!$C$5:$I$5,7),INDEX(Παραδοχές!$C$5:$I$5,MATCH($A59,Παραδοχές!$C$4:$I$4,1))+($A59-INDEX(Παραδοχές!$C$4:$I$4,MATCH($A59,Παραδοχές!$C$4:$I$4,1)))*(INDEX(Παραδοχές!$C$5:$I$5,MATCH($A59,Παραδοχές!$C$4:$I$4,1)+1)-INDEX(Παραδοχές!$C$5:$I$5,MATCH($A59,Παραδοχές!$C$4:$I$4,1)))/(INDEX(Παραδοχές!$C$4:$I$4,MATCH($A59,Παραδοχές!$C$4:$I$4,1)+1)-INDEX(Παραδοχές!$C$4:$I$4,MATCH($A59,Παραδοχές!$C$4:$I$4,1))))</f>
        <v>1.2</v>
      </c>
      <c r="C59" s="5">
        <f>IF($A59&gt;=Παραδοχές!$I$4,INDEX(Παραδοχές!$C$6:$I$6,7),INDEX(Παραδοχές!$C$6:$I$6,MATCH($A59,Παραδοχές!$C$4:$I$4,1))+($A59-INDEX(Παραδοχές!$C$4:$I$4,MATCH($A59,Παραδοχές!$C$4:$I$4,1)))*(INDEX(Παραδοχές!$C$6:$I$6,MATCH($A59,Παραδοχές!$C$4:$I$4,1)+1)-INDEX(Παραδοχές!$C$6:$I$6,MATCH($A59,Παραδοχές!$C$4:$I$4,1)))/(INDEX(Παραδοχές!$C$4:$I$4,MATCH($A59,Παραδοχές!$C$4:$I$4,1)+1)-INDEX(Παραδοχές!$C$4:$I$4,MATCH($A59,Παραδοχές!$C$4:$I$4,1))))</f>
        <v>2</v>
      </c>
      <c r="D59" s="6">
        <f t="shared" si="5"/>
        <v>1459.8453946591501</v>
      </c>
      <c r="E59" s="5">
        <f>CHOOSE(Παραδοχές!$C$15,IF($A59&gt;=Παραδοχές!$I$4,INDEX(Παραδοχές!$C$11:$I$11,7),INDEX(Παραδοχές!$C$11:$I$11,MATCH($A59,Παραδοχές!$C$4:$I$4,1))+($A59-INDEX(Παραδοχές!$C$4:$I$4,MATCH($A59,Παραδοχές!$C$4:$I$4,1)))*(INDEX(Παραδοχές!$C$11:$I$11,MATCH($A59,Παραδοχές!$C$4:$I$4,1)+1)-INDEX(Παραδοχές!$C$11:$I$11,MATCH($A59,Παραδοχές!$C$4:$I$4,1)))/(INDEX(Παραδοχές!$C$4:$I$4,MATCH($A59,Παραδοχές!$C$4:$I$4,1)+1)-INDEX(Παραδοχές!$C$4:$I$4,MATCH($A59,Παραδοχές!$C$4:$I$4,1)))),IF($A59&gt;=Παραδοχές!$I$4,INDEX(Παραδοχές!$C$12:$I$12,7),INDEX(Παραδοχές!$C$12:$I$12,MATCH($A59,Παραδοχές!$C$4:$I$4,1))+($A59-INDEX(Παραδοχές!$C$4:$I$4,MATCH($A59,Παραδοχές!$C$4:$I$4,1)))*(INDEX(Παραδοχές!$C$12:$I$12,MATCH($A59,Παραδοχές!$C$4:$I$4,1)+1)-INDEX(Παραδοχές!$C$12:$I$12,MATCH($A59,Παραδοχές!$C$4:$I$4,1)))/(INDEX(Παραδοχές!$C$4:$I$4,MATCH($A59,Παραδοχές!$C$4:$I$4,1)+1)-INDEX(Παραδοχές!$C$4:$I$4,MATCH($A59,Παραδοχές!$C$4:$I$4,1)))))</f>
        <v>11.4</v>
      </c>
      <c r="F59" s="5">
        <f>SUM(O59:S59)+Παραδοχές!$K$34*(X59+IF($A59&gt;=2027,Παραδοχές!$J$34,0))+Παραδοχές!$K$35*(Y59+IF($A59&gt;=2027,Παραδοχές!$J$35,0))+Παραδοχές!$K$36*(Z59+IF($A59&gt;=2027,Παραδοχές!$J$36,0))+Παραδοχές!$K$37*(AA59+IF($A59&gt;=2027,Παραδοχές!$J$37,0))+Παραδοχές!$K$38*(AB59+IF($A59&gt;=2027,Παραδοχές!$J$38,0))+Παραδοχές!$K$39*(AC59+IF($A59&gt;=2027,Παραδοχές!$J$39,0))+Παραδοχές!$K$40*(AD59+IF($A59&gt;=2027,Παραδοχές!$J$40,0))+Παραδοχές!$K$41*(AE59+IF($A59&gt;=2027,Παραδοχές!$J$41,0))+Παραδοχές!$K$42*(AF59+IF($A59&gt;=2027,Παραδοχές!$J$42,0))</f>
        <v>0</v>
      </c>
      <c r="G59" s="5">
        <f t="shared" si="0"/>
        <v>11.4</v>
      </c>
      <c r="H59" s="5">
        <f>CHOOSE(Παραδοχές!$C$15,IF($A59&gt;=Παραδοχές!$I$4,INDEX(Παραδοχές!$C$13:$I$13,7),INDEX(Παραδοχές!$C$13:$I$13,MATCH($A59,Παραδοχές!$C$4:$I$4,1))+($A59-INDEX(Παραδοχές!$C$4:$I$4,MATCH($A59,Παραδοχές!$C$4:$I$4,1)))*(INDEX(Παραδοχές!$C$13:$I$13,MATCH($A59,Παραδοχές!$C$4:$I$4,1)+1)-INDEX(Παραδοχές!$C$13:$I$13,MATCH($A59,Παραδοχές!$C$4:$I$4,1)))/(INDEX(Παραδοχές!$C$4:$I$4,MATCH($A59,Παραδοχές!$C$4:$I$4,1)+1)-INDEX(Παραδοχές!$C$4:$I$4,MATCH($A59,Παραδοχές!$C$4:$I$4,1)))),IF($A59&gt;=Παραδοχές!$I$4,INDEX(Παραδοχές!$C$14:$I$14,7),INDEX(Παραδοχές!$C$14:$I$14,MATCH($A59,Παραδοχές!$C$4:$I$4,1))+($A59-INDEX(Παραδοχές!$C$4:$I$4,MATCH($A59,Παραδοχές!$C$4:$I$4,1)))*(INDEX(Παραδοχές!$C$14:$I$14,MATCH($A59,Παραδοχές!$C$4:$I$4,1)+1)-INDEX(Παραδοχές!$C$14:$I$14,MATCH($A59,Παραδοχές!$C$4:$I$4,1)))/(INDEX(Παραδοχές!$C$4:$I$4,MATCH($A59,Παραδοχές!$C$4:$I$4,1)+1)-INDEX(Παραδοχές!$C$4:$I$4,MATCH($A59,Παραδοχές!$C$4:$I$4,1)))))</f>
        <v>6.15</v>
      </c>
      <c r="I59" s="5">
        <f t="shared" si="1"/>
        <v>5.25</v>
      </c>
      <c r="J59" s="10">
        <f t="shared" si="2"/>
        <v>76.641883219605404</v>
      </c>
      <c r="K59" s="10">
        <f t="shared" si="3"/>
        <v>166.42237499114299</v>
      </c>
      <c r="L59" s="10">
        <f t="shared" si="4"/>
        <v>89.780491771537697</v>
      </c>
      <c r="M59" s="10">
        <f>J59/POWER(1+Παραδοχές!$C$8,A59-2026)</f>
        <v>10.786144380621399</v>
      </c>
      <c r="N59" s="6">
        <f>SUM($M$2:M59)</f>
        <v>743.72555641165502</v>
      </c>
      <c r="O59" s="5">
        <f>Παραδοχές!$K$18*(IF($A59&gt;=Παραδοχές!$I$4,INDEX(Παραδοχές!$C$18:$I$18,7),INDEX(Παραδοχές!$C$18:$I$18,MATCH($A59,Παραδοχές!$C$4:$I$4,1))+($A59-INDEX(Παραδοχές!$C$4:$I$4,MATCH($A59,Παραδοχές!$C$4:$I$4,1)))*(INDEX(Παραδοχές!$C$18:$I$18,MATCH($A59,Παραδοχές!$C$4:$I$4,1)+1)-INDEX(Παραδοχές!$C$18:$I$18,MATCH($A59,Παραδοχές!$C$4:$I$4,1)))/(INDEX(Παραδοχές!$C$4:$I$4,MATCH($A59,Παραδοχές!$C$4:$I$4,1)+1)-INDEX(Παραδοχές!$C$4:$I$4,MATCH($A59,Παραδοχές!$C$4:$I$4,1)))))</f>
        <v>0</v>
      </c>
      <c r="P59" s="5">
        <f>Παραδοχές!$K$19*(IF($A59&gt;=Παραδοχές!$I$4,INDEX(Παραδοχές!$C$19:$I$19,7),INDEX(Παραδοχές!$C$19:$I$19,MATCH($A59,Παραδοχές!$C$4:$I$4,1))+($A59-INDEX(Παραδοχές!$C$4:$I$4,MATCH($A59,Παραδοχές!$C$4:$I$4,1)))*(INDEX(Παραδοχές!$C$19:$I$19,MATCH($A59,Παραδοχές!$C$4:$I$4,1)+1)-INDEX(Παραδοχές!$C$19:$I$19,MATCH($A59,Παραδοχές!$C$4:$I$4,1)))/(INDEX(Παραδοχές!$C$4:$I$4,MATCH($A59,Παραδοχές!$C$4:$I$4,1)+1)-INDEX(Παραδοχές!$C$4:$I$4,MATCH($A59,Παραδοχές!$C$4:$I$4,1)))))</f>
        <v>0</v>
      </c>
      <c r="Q59" s="5">
        <f>Παραδοχές!$K$20*(IF($A59&gt;=Παραδοχές!$I$4,INDEX(Παραδοχές!$C$20:$I$20,7),INDEX(Παραδοχές!$C$20:$I$20,MATCH($A59,Παραδοχές!$C$4:$I$4,1))+($A59-INDEX(Παραδοχές!$C$4:$I$4,MATCH($A59,Παραδοχές!$C$4:$I$4,1)))*(INDEX(Παραδοχές!$C$20:$I$20,MATCH($A59,Παραδοχές!$C$4:$I$4,1)+1)-INDEX(Παραδοχές!$C$20:$I$20,MATCH($A59,Παραδοχές!$C$4:$I$4,1)))/(INDEX(Παραδοχές!$C$4:$I$4,MATCH($A59,Παραδοχές!$C$4:$I$4,1)+1)-INDEX(Παραδοχές!$C$4:$I$4,MATCH($A59,Παραδοχές!$C$4:$I$4,1)))))</f>
        <v>0</v>
      </c>
      <c r="R59" s="5">
        <f>Παραδοχές!$K$21*(IF($A59&gt;=Παραδοχές!$I$4,INDEX(Παραδοχές!$C$21:$I$21,7),INDEX(Παραδοχές!$C$21:$I$21,MATCH($A59,Παραδοχές!$C$4:$I$4,1))+($A59-INDEX(Παραδοχές!$C$4:$I$4,MATCH($A59,Παραδοχές!$C$4:$I$4,1)))*(INDEX(Παραδοχές!$C$21:$I$21,MATCH($A59,Παραδοχές!$C$4:$I$4,1)+1)-INDEX(Παραδοχές!$C$21:$I$21,MATCH($A59,Παραδοχές!$C$4:$I$4,1)))/(INDEX(Παραδοχές!$C$4:$I$4,MATCH($A59,Παραδοχές!$C$4:$I$4,1)+1)-INDEX(Παραδοχές!$C$4:$I$4,MATCH($A59,Παραδοχές!$C$4:$I$4,1)))))</f>
        <v>0</v>
      </c>
      <c r="S59" s="5">
        <f>Παραδοχές!$K$22*(IF($A59&gt;=Παραδοχές!$I$4,INDEX(Παραδοχές!$C$22:$I$22,7),INDEX(Παραδοχές!$C$22:$I$22,MATCH($A59,Παραδοχές!$C$4:$I$4,1))+($A59-INDEX(Παραδοχές!$C$4:$I$4,MATCH($A59,Παραδοχές!$C$4:$I$4,1)))*(INDEX(Παραδοχές!$C$22:$I$22,MATCH($A59,Παραδοχές!$C$4:$I$4,1)+1)-INDEX(Παραδοχές!$C$22:$I$22,MATCH($A59,Παραδοχές!$C$4:$I$4,1)))/(INDEX(Παραδοχές!$C$4:$I$4,MATCH($A59,Παραδοχές!$C$4:$I$4,1)+1)-INDEX(Παραδοχές!$C$4:$I$4,MATCH($A59,Παραδοχές!$C$4:$I$4,1)))))</f>
        <v>0</v>
      </c>
      <c r="T59" s="6">
        <f>IF($A59&gt;=Παραδοχές!$I$4,INDEX(Παραδοχές!$C$26:$I$26,7),INDEX(Παραδοχές!$C$26:$I$26,MATCH($A59,Παραδοχές!$C$4:$I$4,1))+($A59-INDEX(Παραδοχές!$C$4:$I$4,MATCH($A59,Παραδοχές!$C$4:$I$4,1)))*(INDEX(Παραδοχές!$C$26:$I$26,MATCH($A59,Παραδοχές!$C$4:$I$4,1)+1)-INDEX(Παραδοχές!$C$26:$I$26,MATCH($A59,Παραδοχές!$C$4:$I$4,1)))/(INDEX(Παραδοχές!$C$4:$I$4,MATCH($A59,Παραδοχές!$C$4:$I$4,1)+1)-INDEX(Παραδοχές!$C$4:$I$4,MATCH($A59,Παραδοχές!$C$4:$I$4,1))))</f>
        <v>2511</v>
      </c>
      <c r="U59" s="6">
        <f>IF($A59&gt;=Παραδοχές!$I$4,INDEX(Παραδοχές!$C$27:$I$27,7),INDEX(Παραδοχές!$C$27:$I$27,MATCH($A59,Παραδοχές!$C$4:$I$4,1))+($A59-INDEX(Παραδοχές!$C$4:$I$4,MATCH($A59,Παραδοχές!$C$4:$I$4,1)))*(INDEX(Παραδοχές!$C$27:$I$27,MATCH($A59,Παραδοχές!$C$4:$I$4,1)+1)-INDEX(Παραδοχές!$C$27:$I$27,MATCH($A59,Παραδοχές!$C$4:$I$4,1)))/(INDEX(Παραδοχές!$C$4:$I$4,MATCH($A59,Παραδοχές!$C$4:$I$4,1)+1)-INDEX(Παραδοχές!$C$4:$I$4,MATCH($A59,Παραδοχές!$C$4:$I$4,1))))</f>
        <v>3749</v>
      </c>
      <c r="V59" s="12">
        <f>IF($A59&gt;=Παραδοχές!$I$4,INDEX(Παραδοχές!$C$28:$I$28,7),INDEX(Παραδοχές!$C$28:$I$28,MATCH($A59,Παραδοχές!$C$4:$I$4,1))+($A59-INDEX(Παραδοχές!$C$4:$I$4,MATCH($A59,Παραδοχές!$C$4:$I$4,1)))*(INDEX(Παραδοχές!$C$28:$I$28,MATCH($A59,Παραδοχές!$C$4:$I$4,1)+1)-INDEX(Παραδοχές!$C$28:$I$28,MATCH($A59,Παραδοχές!$C$4:$I$4,1)))/(INDEX(Παραδοχές!$C$4:$I$4,MATCH($A59,Παραδοχές!$C$4:$I$4,1)+1)-INDEX(Παραδοχές!$C$4:$I$4,MATCH($A59,Παραδοχές!$C$4:$I$4,1))))</f>
        <v>66</v>
      </c>
      <c r="W59" s="13">
        <f>1/POWER(1+Παραδοχές!$C$8,A59-2026)</f>
        <v>0.140734333859144</v>
      </c>
      <c r="X59" s="5">
        <f>IF($A59&gt;=Παραδοχές!$I$4,INDEX(Παραδοχές!$C$34:$I$34,7),INDEX(Παραδοχές!$C$34:$I$34,MATCH($A59,Παραδοχές!$C$4:$I$4,1))+($A59-INDEX(Παραδοχές!$C$4:$I$4,MATCH($A59,Παραδοχές!$C$4:$I$4,1)))*(INDEX(Παραδοχές!$C$34:$I$34,MATCH($A59,Παραδοχές!$C$4:$I$4,1)+1)-INDEX(Παραδοχές!$C$34:$I$34,MATCH($A59,Παραδοχές!$C$4:$I$4,1)))/(INDEX(Παραδοχές!$C$4:$I$4,MATCH($A59,Παραδοχές!$C$4:$I$4,1)+1)-INDEX(Παραδοχές!$C$4:$I$4,MATCH($A59,Παραδοχές!$C$4:$I$4,1))))</f>
        <v>-1</v>
      </c>
      <c r="Y59" s="5">
        <f>IF($A59&gt;=Παραδοχές!$I$4,INDEX(Παραδοχές!$C$35:$I$35,7),INDEX(Παραδοχές!$C$35:$I$35,MATCH($A59,Παραδοχές!$C$4:$I$4,1))+($A59-INDEX(Παραδοχές!$C$4:$I$4,MATCH($A59,Παραδοχές!$C$4:$I$4,1)))*(INDEX(Παραδοχές!$C$35:$I$35,MATCH($A59,Παραδοχές!$C$4:$I$4,1)+1)-INDEX(Παραδοχές!$C$35:$I$35,MATCH($A59,Παραδοχές!$C$4:$I$4,1)))/(INDEX(Παραδοχές!$C$4:$I$4,MATCH($A59,Παραδοχές!$C$4:$I$4,1)+1)-INDEX(Παραδοχές!$C$4:$I$4,MATCH($A59,Παραδοχές!$C$4:$I$4,1))))</f>
        <v>-0.45</v>
      </c>
      <c r="Z59" s="5">
        <f>IF($A59&gt;=Παραδοχές!$I$4,INDEX(Παραδοχές!$C$36:$I$36,7),INDEX(Παραδοχές!$C$36:$I$36,MATCH($A59,Παραδοχές!$C$4:$I$4,1))+($A59-INDEX(Παραδοχές!$C$4:$I$4,MATCH($A59,Παραδοχές!$C$4:$I$4,1)))*(INDEX(Παραδοχές!$C$36:$I$36,MATCH($A59,Παραδοχές!$C$4:$I$4,1)+1)-INDEX(Παραδοχές!$C$36:$I$36,MATCH($A59,Παραδοχές!$C$4:$I$4,1)))/(INDEX(Παραδοχές!$C$4:$I$4,MATCH($A59,Παραδοχές!$C$4:$I$4,1)+1)-INDEX(Παραδοχές!$C$4:$I$4,MATCH($A59,Παραδοχές!$C$4:$I$4,1))))</f>
        <v>-0.1</v>
      </c>
      <c r="AA59" s="5">
        <f>IF($A59&gt;=Παραδοχές!$I$4,INDEX(Παραδοχές!$C$37:$I$37,7),INDEX(Παραδοχές!$C$37:$I$37,MATCH($A59,Παραδοχές!$C$4:$I$4,1))+($A59-INDEX(Παραδοχές!$C$4:$I$4,MATCH($A59,Παραδοχές!$C$4:$I$4,1)))*(INDEX(Παραδοχές!$C$37:$I$37,MATCH($A59,Παραδοχές!$C$4:$I$4,1)+1)-INDEX(Παραδοχές!$C$37:$I$37,MATCH($A59,Παραδοχές!$C$4:$I$4,1)))/(INDEX(Παραδοχές!$C$4:$I$4,MATCH($A59,Παραδοχές!$C$4:$I$4,1)+1)-INDEX(Παραδοχές!$C$4:$I$4,MATCH($A59,Παραδοχές!$C$4:$I$4,1))))</f>
        <v>-0.7</v>
      </c>
      <c r="AB59" s="5">
        <f>IF($A59&gt;=Παραδοχές!$I$4,INDEX(Παραδοχές!$C$38:$I$38,7),INDEX(Παραδοχές!$C$38:$I$38,MATCH($A59,Παραδοχές!$C$4:$I$4,1))+($A59-INDEX(Παραδοχές!$C$4:$I$4,MATCH($A59,Παραδοχές!$C$4:$I$4,1)))*(INDEX(Παραδοχές!$C$38:$I$38,MATCH($A59,Παραδοχές!$C$4:$I$4,1)+1)-INDEX(Παραδοχές!$C$38:$I$38,MATCH($A59,Παραδοχές!$C$4:$I$4,1)))/(INDEX(Παραδοχές!$C$4:$I$4,MATCH($A59,Παραδοχές!$C$4:$I$4,1)+1)-INDEX(Παραδοχές!$C$4:$I$4,MATCH($A59,Παραδοχές!$C$4:$I$4,1))))</f>
        <v>-0.2</v>
      </c>
      <c r="AC59" s="5">
        <f>IF($A59&gt;=Παραδοχές!$I$4,INDEX(Παραδοχές!$C$39:$I$39,7),INDEX(Παραδοχές!$C$39:$I$39,MATCH($A59,Παραδοχές!$C$4:$I$4,1))+($A59-INDEX(Παραδοχές!$C$4:$I$4,MATCH($A59,Παραδοχές!$C$4:$I$4,1)))*(INDEX(Παραδοχές!$C$39:$I$39,MATCH($A59,Παραδοχές!$C$4:$I$4,1)+1)-INDEX(Παραδοχές!$C$39:$I$39,MATCH($A59,Παραδοχές!$C$4:$I$4,1)))/(INDEX(Παραδοχές!$C$4:$I$4,MATCH($A59,Παραδοχές!$C$4:$I$4,1)+1)-INDEX(Παραδοχές!$C$4:$I$4,MATCH($A59,Παραδοχές!$C$4:$I$4,1))))</f>
        <v>-0.15</v>
      </c>
      <c r="AD59" s="5">
        <f>IF($A59&gt;=Παραδοχές!$I$4,INDEX(Παραδοχές!$C$40:$I$40,7),INDEX(Παραδοχές!$C$40:$I$40,MATCH($A59,Παραδοχές!$C$4:$I$4,1))+($A59-INDEX(Παραδοχές!$C$4:$I$4,MATCH($A59,Παραδοχές!$C$4:$I$4,1)))*(INDEX(Παραδοχές!$C$40:$I$40,MATCH($A59,Παραδοχές!$C$4:$I$4,1)+1)-INDEX(Παραδοχές!$C$40:$I$40,MATCH($A59,Παραδοχές!$C$4:$I$4,1)))/(INDEX(Παραδοχές!$C$4:$I$4,MATCH($A59,Παραδοχές!$C$4:$I$4,1)+1)-INDEX(Παραδοχές!$C$4:$I$4,MATCH($A59,Παραδοχές!$C$4:$I$4,1))))</f>
        <v>-0.12</v>
      </c>
      <c r="AE59" s="5">
        <f>IF($A59&gt;=Παραδοχές!$I$4,INDEX(Παραδοχές!$C$41:$I$41,7),INDEX(Παραδοχές!$C$41:$I$41,MATCH($A59,Παραδοχές!$C$4:$I$4,1))+($A59-INDEX(Παραδοχές!$C$4:$I$4,MATCH($A59,Παραδοχές!$C$4:$I$4,1)))*(INDEX(Παραδοχές!$C$41:$I$41,MATCH($A59,Παραδοχές!$C$4:$I$4,1)+1)-INDEX(Παραδοχές!$C$41:$I$41,MATCH($A59,Παραδοχές!$C$4:$I$4,1)))/(INDEX(Παραδοχές!$C$4:$I$4,MATCH($A59,Παραδοχές!$C$4:$I$4,1)+1)-INDEX(Παραδοχές!$C$4:$I$4,MATCH($A59,Παραδοχές!$C$4:$I$4,1))))</f>
        <v>2.2000000000000002</v>
      </c>
      <c r="AF59" s="5">
        <f>IF($A59&gt;=Παραδοχές!$I$4,INDEX(Παραδοχές!$C$42:$I$42,7),INDEX(Παραδοχές!$C$42:$I$42,MATCH($A59,Παραδοχές!$C$4:$I$4,1))+($A59-INDEX(Παραδοχές!$C$4:$I$4,MATCH($A59,Παραδοχές!$C$4:$I$4,1)))*(INDEX(Παραδοχές!$C$42:$I$42,MATCH($A59,Παραδοχές!$C$4:$I$4,1)+1)-INDEX(Παραδοχές!$C$42:$I$42,MATCH($A59,Παραδοχές!$C$4:$I$4,1)))/(INDEX(Παραδοχές!$C$4:$I$4,MATCH($A59,Παραδοχές!$C$4:$I$4,1)+1)-INDEX(Παραδοχές!$C$4:$I$4,MATCH($A59,Παραδοχές!$C$4:$I$4,1))))</f>
        <v>-1</v>
      </c>
    </row>
    <row r="60" spans="1:32" ht="15" customHeight="1" x14ac:dyDescent="0.25">
      <c r="A60" s="4">
        <v>2084</v>
      </c>
      <c r="B60" s="5">
        <f>IF($A60&gt;=Παραδοχές!$I$4,INDEX(Παραδοχές!$C$5:$I$5,7),INDEX(Παραδοχές!$C$5:$I$5,MATCH($A60,Παραδοχές!$C$4:$I$4,1))+($A60-INDEX(Παραδοχές!$C$4:$I$4,MATCH($A60,Παραδοχές!$C$4:$I$4,1)))*(INDEX(Παραδοχές!$C$5:$I$5,MATCH($A60,Παραδοχές!$C$4:$I$4,1)+1)-INDEX(Παραδοχές!$C$5:$I$5,MATCH($A60,Παραδοχές!$C$4:$I$4,1)))/(INDEX(Παραδοχές!$C$4:$I$4,MATCH($A60,Παραδοχές!$C$4:$I$4,1)+1)-INDEX(Παραδοχές!$C$4:$I$4,MATCH($A60,Παραδοχές!$C$4:$I$4,1))))</f>
        <v>1.2</v>
      </c>
      <c r="C60" s="5">
        <f>IF($A60&gt;=Παραδοχές!$I$4,INDEX(Παραδοχές!$C$6:$I$6,7),INDEX(Παραδοχές!$C$6:$I$6,MATCH($A60,Παραδοχές!$C$4:$I$4,1))+($A60-INDEX(Παραδοχές!$C$4:$I$4,MATCH($A60,Παραδοχές!$C$4:$I$4,1)))*(INDEX(Παραδοχές!$C$6:$I$6,MATCH($A60,Παραδοχές!$C$4:$I$4,1)+1)-INDEX(Παραδοχές!$C$6:$I$6,MATCH($A60,Παραδοχές!$C$4:$I$4,1)))/(INDEX(Παραδοχές!$C$4:$I$4,MATCH($A60,Παραδοχές!$C$4:$I$4,1)+1)-INDEX(Παραδοχές!$C$4:$I$4,MATCH($A60,Παραδοχές!$C$4:$I$4,1))))</f>
        <v>2</v>
      </c>
      <c r="D60" s="6">
        <f t="shared" si="5"/>
        <v>1506.5604472882401</v>
      </c>
      <c r="E60" s="5">
        <f>CHOOSE(Παραδοχές!$C$15,IF($A60&gt;=Παραδοχές!$I$4,INDEX(Παραδοχές!$C$11:$I$11,7),INDEX(Παραδοχές!$C$11:$I$11,MATCH($A60,Παραδοχές!$C$4:$I$4,1))+($A60-INDEX(Παραδοχές!$C$4:$I$4,MATCH($A60,Παραδοχές!$C$4:$I$4,1)))*(INDEX(Παραδοχές!$C$11:$I$11,MATCH($A60,Παραδοχές!$C$4:$I$4,1)+1)-INDEX(Παραδοχές!$C$11:$I$11,MATCH($A60,Παραδοχές!$C$4:$I$4,1)))/(INDEX(Παραδοχές!$C$4:$I$4,MATCH($A60,Παραδοχές!$C$4:$I$4,1)+1)-INDEX(Παραδοχές!$C$4:$I$4,MATCH($A60,Παραδοχές!$C$4:$I$4,1)))),IF($A60&gt;=Παραδοχές!$I$4,INDEX(Παραδοχές!$C$12:$I$12,7),INDEX(Παραδοχές!$C$12:$I$12,MATCH($A60,Παραδοχές!$C$4:$I$4,1))+($A60-INDEX(Παραδοχές!$C$4:$I$4,MATCH($A60,Παραδοχές!$C$4:$I$4,1)))*(INDEX(Παραδοχές!$C$12:$I$12,MATCH($A60,Παραδοχές!$C$4:$I$4,1)+1)-INDEX(Παραδοχές!$C$12:$I$12,MATCH($A60,Παραδοχές!$C$4:$I$4,1)))/(INDEX(Παραδοχές!$C$4:$I$4,MATCH($A60,Παραδοχές!$C$4:$I$4,1)+1)-INDEX(Παραδοχές!$C$4:$I$4,MATCH($A60,Παραδοχές!$C$4:$I$4,1)))))</f>
        <v>11.4</v>
      </c>
      <c r="F60" s="5">
        <f>SUM(O60:S60)+Παραδοχές!$K$34*(X60+IF($A60&gt;=2027,Παραδοχές!$J$34,0))+Παραδοχές!$K$35*(Y60+IF($A60&gt;=2027,Παραδοχές!$J$35,0))+Παραδοχές!$K$36*(Z60+IF($A60&gt;=2027,Παραδοχές!$J$36,0))+Παραδοχές!$K$37*(AA60+IF($A60&gt;=2027,Παραδοχές!$J$37,0))+Παραδοχές!$K$38*(AB60+IF($A60&gt;=2027,Παραδοχές!$J$38,0))+Παραδοχές!$K$39*(AC60+IF($A60&gt;=2027,Παραδοχές!$J$39,0))+Παραδοχές!$K$40*(AD60+IF($A60&gt;=2027,Παραδοχές!$J$40,0))+Παραδοχές!$K$41*(AE60+IF($A60&gt;=2027,Παραδοχές!$J$41,0))+Παραδοχές!$K$42*(AF60+IF($A60&gt;=2027,Παραδοχές!$J$42,0))</f>
        <v>0</v>
      </c>
      <c r="G60" s="5">
        <f t="shared" si="0"/>
        <v>11.4</v>
      </c>
      <c r="H60" s="5">
        <f>CHOOSE(Παραδοχές!$C$15,IF($A60&gt;=Παραδοχές!$I$4,INDEX(Παραδοχές!$C$13:$I$13,7),INDEX(Παραδοχές!$C$13:$I$13,MATCH($A60,Παραδοχές!$C$4:$I$4,1))+($A60-INDEX(Παραδοχές!$C$4:$I$4,MATCH($A60,Παραδοχές!$C$4:$I$4,1)))*(INDEX(Παραδοχές!$C$13:$I$13,MATCH($A60,Παραδοχές!$C$4:$I$4,1)+1)-INDEX(Παραδοχές!$C$13:$I$13,MATCH($A60,Παραδοχές!$C$4:$I$4,1)))/(INDEX(Παραδοχές!$C$4:$I$4,MATCH($A60,Παραδοχές!$C$4:$I$4,1)+1)-INDEX(Παραδοχές!$C$4:$I$4,MATCH($A60,Παραδοχές!$C$4:$I$4,1)))),IF($A60&gt;=Παραδοχές!$I$4,INDEX(Παραδοχές!$C$14:$I$14,7),INDEX(Παραδοχές!$C$14:$I$14,MATCH($A60,Παραδοχές!$C$4:$I$4,1))+($A60-INDEX(Παραδοχές!$C$4:$I$4,MATCH($A60,Παραδοχές!$C$4:$I$4,1)))*(INDEX(Παραδοχές!$C$14:$I$14,MATCH($A60,Παραδοχές!$C$4:$I$4,1)+1)-INDEX(Παραδοχές!$C$14:$I$14,MATCH($A60,Παραδοχές!$C$4:$I$4,1)))/(INDEX(Παραδοχές!$C$4:$I$4,MATCH($A60,Παραδοχές!$C$4:$I$4,1)+1)-INDEX(Παραδοχές!$C$4:$I$4,MATCH($A60,Παραδοχές!$C$4:$I$4,1)))))</f>
        <v>6.15</v>
      </c>
      <c r="I60" s="5">
        <f t="shared" si="1"/>
        <v>5.25</v>
      </c>
      <c r="J60" s="10">
        <f t="shared" si="2"/>
        <v>79.094423482632806</v>
      </c>
      <c r="K60" s="10">
        <f t="shared" si="3"/>
        <v>171.74789099085999</v>
      </c>
      <c r="L60" s="10">
        <f t="shared" si="4"/>
        <v>92.653467508226996</v>
      </c>
      <c r="M60" s="10">
        <f>J60/POWER(1+Παραδοχές!$C$8,A60-2026)</f>
        <v>10.7548801940109</v>
      </c>
      <c r="N60" s="6">
        <f>SUM($M$2:M60)</f>
        <v>754.480436605666</v>
      </c>
      <c r="O60" s="5">
        <f>Παραδοχές!$K$18*(IF($A60&gt;=Παραδοχές!$I$4,INDEX(Παραδοχές!$C$18:$I$18,7),INDEX(Παραδοχές!$C$18:$I$18,MATCH($A60,Παραδοχές!$C$4:$I$4,1))+($A60-INDEX(Παραδοχές!$C$4:$I$4,MATCH($A60,Παραδοχές!$C$4:$I$4,1)))*(INDEX(Παραδοχές!$C$18:$I$18,MATCH($A60,Παραδοχές!$C$4:$I$4,1)+1)-INDEX(Παραδοχές!$C$18:$I$18,MATCH($A60,Παραδοχές!$C$4:$I$4,1)))/(INDEX(Παραδοχές!$C$4:$I$4,MATCH($A60,Παραδοχές!$C$4:$I$4,1)+1)-INDEX(Παραδοχές!$C$4:$I$4,MATCH($A60,Παραδοχές!$C$4:$I$4,1)))))</f>
        <v>0</v>
      </c>
      <c r="P60" s="5">
        <f>Παραδοχές!$K$19*(IF($A60&gt;=Παραδοχές!$I$4,INDEX(Παραδοχές!$C$19:$I$19,7),INDEX(Παραδοχές!$C$19:$I$19,MATCH($A60,Παραδοχές!$C$4:$I$4,1))+($A60-INDEX(Παραδοχές!$C$4:$I$4,MATCH($A60,Παραδοχές!$C$4:$I$4,1)))*(INDEX(Παραδοχές!$C$19:$I$19,MATCH($A60,Παραδοχές!$C$4:$I$4,1)+1)-INDEX(Παραδοχές!$C$19:$I$19,MATCH($A60,Παραδοχές!$C$4:$I$4,1)))/(INDEX(Παραδοχές!$C$4:$I$4,MATCH($A60,Παραδοχές!$C$4:$I$4,1)+1)-INDEX(Παραδοχές!$C$4:$I$4,MATCH($A60,Παραδοχές!$C$4:$I$4,1)))))</f>
        <v>0</v>
      </c>
      <c r="Q60" s="5">
        <f>Παραδοχές!$K$20*(IF($A60&gt;=Παραδοχές!$I$4,INDEX(Παραδοχές!$C$20:$I$20,7),INDEX(Παραδοχές!$C$20:$I$20,MATCH($A60,Παραδοχές!$C$4:$I$4,1))+($A60-INDEX(Παραδοχές!$C$4:$I$4,MATCH($A60,Παραδοχές!$C$4:$I$4,1)))*(INDEX(Παραδοχές!$C$20:$I$20,MATCH($A60,Παραδοχές!$C$4:$I$4,1)+1)-INDEX(Παραδοχές!$C$20:$I$20,MATCH($A60,Παραδοχές!$C$4:$I$4,1)))/(INDEX(Παραδοχές!$C$4:$I$4,MATCH($A60,Παραδοχές!$C$4:$I$4,1)+1)-INDEX(Παραδοχές!$C$4:$I$4,MATCH($A60,Παραδοχές!$C$4:$I$4,1)))))</f>
        <v>0</v>
      </c>
      <c r="R60" s="5">
        <f>Παραδοχές!$K$21*(IF($A60&gt;=Παραδοχές!$I$4,INDEX(Παραδοχές!$C$21:$I$21,7),INDEX(Παραδοχές!$C$21:$I$21,MATCH($A60,Παραδοχές!$C$4:$I$4,1))+($A60-INDEX(Παραδοχές!$C$4:$I$4,MATCH($A60,Παραδοχές!$C$4:$I$4,1)))*(INDEX(Παραδοχές!$C$21:$I$21,MATCH($A60,Παραδοχές!$C$4:$I$4,1)+1)-INDEX(Παραδοχές!$C$21:$I$21,MATCH($A60,Παραδοχές!$C$4:$I$4,1)))/(INDEX(Παραδοχές!$C$4:$I$4,MATCH($A60,Παραδοχές!$C$4:$I$4,1)+1)-INDEX(Παραδοχές!$C$4:$I$4,MATCH($A60,Παραδοχές!$C$4:$I$4,1)))))</f>
        <v>0</v>
      </c>
      <c r="S60" s="5">
        <f>Παραδοχές!$K$22*(IF($A60&gt;=Παραδοχές!$I$4,INDEX(Παραδοχές!$C$22:$I$22,7),INDEX(Παραδοχές!$C$22:$I$22,MATCH($A60,Παραδοχές!$C$4:$I$4,1))+($A60-INDEX(Παραδοχές!$C$4:$I$4,MATCH($A60,Παραδοχές!$C$4:$I$4,1)))*(INDEX(Παραδοχές!$C$22:$I$22,MATCH($A60,Παραδοχές!$C$4:$I$4,1)+1)-INDEX(Παραδοχές!$C$22:$I$22,MATCH($A60,Παραδοχές!$C$4:$I$4,1)))/(INDEX(Παραδοχές!$C$4:$I$4,MATCH($A60,Παραδοχές!$C$4:$I$4,1)+1)-INDEX(Παραδοχές!$C$4:$I$4,MATCH($A60,Παραδοχές!$C$4:$I$4,1)))))</f>
        <v>0</v>
      </c>
      <c r="T60" s="6">
        <f>IF($A60&gt;=Παραδοχές!$I$4,INDEX(Παραδοχές!$C$26:$I$26,7),INDEX(Παραδοχές!$C$26:$I$26,MATCH($A60,Παραδοχές!$C$4:$I$4,1))+($A60-INDEX(Παραδοχές!$C$4:$I$4,MATCH($A60,Παραδοχές!$C$4:$I$4,1)))*(INDEX(Παραδοχές!$C$26:$I$26,MATCH($A60,Παραδοχές!$C$4:$I$4,1)+1)-INDEX(Παραδοχές!$C$26:$I$26,MATCH($A60,Παραδοχές!$C$4:$I$4,1)))/(INDEX(Παραδοχές!$C$4:$I$4,MATCH($A60,Παραδοχές!$C$4:$I$4,1)+1)-INDEX(Παραδοχές!$C$4:$I$4,MATCH($A60,Παραδοχές!$C$4:$I$4,1))))</f>
        <v>2511</v>
      </c>
      <c r="U60" s="6">
        <f>IF($A60&gt;=Παραδοχές!$I$4,INDEX(Παραδοχές!$C$27:$I$27,7),INDEX(Παραδοχές!$C$27:$I$27,MATCH($A60,Παραδοχές!$C$4:$I$4,1))+($A60-INDEX(Παραδοχές!$C$4:$I$4,MATCH($A60,Παραδοχές!$C$4:$I$4,1)))*(INDEX(Παραδοχές!$C$27:$I$27,MATCH($A60,Παραδοχές!$C$4:$I$4,1)+1)-INDEX(Παραδοχές!$C$27:$I$27,MATCH($A60,Παραδοχές!$C$4:$I$4,1)))/(INDEX(Παραδοχές!$C$4:$I$4,MATCH($A60,Παραδοχές!$C$4:$I$4,1)+1)-INDEX(Παραδοχές!$C$4:$I$4,MATCH($A60,Παραδοχές!$C$4:$I$4,1))))</f>
        <v>3749</v>
      </c>
      <c r="V60" s="12">
        <f>IF($A60&gt;=Παραδοχές!$I$4,INDEX(Παραδοχές!$C$28:$I$28,7),INDEX(Παραδοχές!$C$28:$I$28,MATCH($A60,Παραδοχές!$C$4:$I$4,1))+($A60-INDEX(Παραδοχές!$C$4:$I$4,MATCH($A60,Παραδοχές!$C$4:$I$4,1)))*(INDEX(Παραδοχές!$C$28:$I$28,MATCH($A60,Παραδοχές!$C$4:$I$4,1)+1)-INDEX(Παραδοχές!$C$28:$I$28,MATCH($A60,Παραδοχές!$C$4:$I$4,1)))/(INDEX(Παραδοχές!$C$4:$I$4,MATCH($A60,Παραδοχές!$C$4:$I$4,1)+1)-INDEX(Παραδοχές!$C$4:$I$4,MATCH($A60,Παραδοχές!$C$4:$I$4,1))))</f>
        <v>66</v>
      </c>
      <c r="W60" s="13">
        <f>1/POWER(1+Παραδοχές!$C$8,A60-2026)</f>
        <v>0.13597520179627401</v>
      </c>
      <c r="X60" s="5">
        <f>IF($A60&gt;=Παραδοχές!$I$4,INDEX(Παραδοχές!$C$34:$I$34,7),INDEX(Παραδοχές!$C$34:$I$34,MATCH($A60,Παραδοχές!$C$4:$I$4,1))+($A60-INDEX(Παραδοχές!$C$4:$I$4,MATCH($A60,Παραδοχές!$C$4:$I$4,1)))*(INDEX(Παραδοχές!$C$34:$I$34,MATCH($A60,Παραδοχές!$C$4:$I$4,1)+1)-INDEX(Παραδοχές!$C$34:$I$34,MATCH($A60,Παραδοχές!$C$4:$I$4,1)))/(INDEX(Παραδοχές!$C$4:$I$4,MATCH($A60,Παραδοχές!$C$4:$I$4,1)+1)-INDEX(Παραδοχές!$C$4:$I$4,MATCH($A60,Παραδοχές!$C$4:$I$4,1))))</f>
        <v>-1</v>
      </c>
      <c r="Y60" s="5">
        <f>IF($A60&gt;=Παραδοχές!$I$4,INDEX(Παραδοχές!$C$35:$I$35,7),INDEX(Παραδοχές!$C$35:$I$35,MATCH($A60,Παραδοχές!$C$4:$I$4,1))+($A60-INDEX(Παραδοχές!$C$4:$I$4,MATCH($A60,Παραδοχές!$C$4:$I$4,1)))*(INDEX(Παραδοχές!$C$35:$I$35,MATCH($A60,Παραδοχές!$C$4:$I$4,1)+1)-INDEX(Παραδοχές!$C$35:$I$35,MATCH($A60,Παραδοχές!$C$4:$I$4,1)))/(INDEX(Παραδοχές!$C$4:$I$4,MATCH($A60,Παραδοχές!$C$4:$I$4,1)+1)-INDEX(Παραδοχές!$C$4:$I$4,MATCH($A60,Παραδοχές!$C$4:$I$4,1))))</f>
        <v>-0.45</v>
      </c>
      <c r="Z60" s="5">
        <f>IF($A60&gt;=Παραδοχές!$I$4,INDEX(Παραδοχές!$C$36:$I$36,7),INDEX(Παραδοχές!$C$36:$I$36,MATCH($A60,Παραδοχές!$C$4:$I$4,1))+($A60-INDEX(Παραδοχές!$C$4:$I$4,MATCH($A60,Παραδοχές!$C$4:$I$4,1)))*(INDEX(Παραδοχές!$C$36:$I$36,MATCH($A60,Παραδοχές!$C$4:$I$4,1)+1)-INDEX(Παραδοχές!$C$36:$I$36,MATCH($A60,Παραδοχές!$C$4:$I$4,1)))/(INDEX(Παραδοχές!$C$4:$I$4,MATCH($A60,Παραδοχές!$C$4:$I$4,1)+1)-INDEX(Παραδοχές!$C$4:$I$4,MATCH($A60,Παραδοχές!$C$4:$I$4,1))))</f>
        <v>-0.1</v>
      </c>
      <c r="AA60" s="5">
        <f>IF($A60&gt;=Παραδοχές!$I$4,INDEX(Παραδοχές!$C$37:$I$37,7),INDEX(Παραδοχές!$C$37:$I$37,MATCH($A60,Παραδοχές!$C$4:$I$4,1))+($A60-INDEX(Παραδοχές!$C$4:$I$4,MATCH($A60,Παραδοχές!$C$4:$I$4,1)))*(INDEX(Παραδοχές!$C$37:$I$37,MATCH($A60,Παραδοχές!$C$4:$I$4,1)+1)-INDEX(Παραδοχές!$C$37:$I$37,MATCH($A60,Παραδοχές!$C$4:$I$4,1)))/(INDEX(Παραδοχές!$C$4:$I$4,MATCH($A60,Παραδοχές!$C$4:$I$4,1)+1)-INDEX(Παραδοχές!$C$4:$I$4,MATCH($A60,Παραδοχές!$C$4:$I$4,1))))</f>
        <v>-0.7</v>
      </c>
      <c r="AB60" s="5">
        <f>IF($A60&gt;=Παραδοχές!$I$4,INDEX(Παραδοχές!$C$38:$I$38,7),INDEX(Παραδοχές!$C$38:$I$38,MATCH($A60,Παραδοχές!$C$4:$I$4,1))+($A60-INDEX(Παραδοχές!$C$4:$I$4,MATCH($A60,Παραδοχές!$C$4:$I$4,1)))*(INDEX(Παραδοχές!$C$38:$I$38,MATCH($A60,Παραδοχές!$C$4:$I$4,1)+1)-INDEX(Παραδοχές!$C$38:$I$38,MATCH($A60,Παραδοχές!$C$4:$I$4,1)))/(INDEX(Παραδοχές!$C$4:$I$4,MATCH($A60,Παραδοχές!$C$4:$I$4,1)+1)-INDEX(Παραδοχές!$C$4:$I$4,MATCH($A60,Παραδοχές!$C$4:$I$4,1))))</f>
        <v>-0.2</v>
      </c>
      <c r="AC60" s="5">
        <f>IF($A60&gt;=Παραδοχές!$I$4,INDEX(Παραδοχές!$C$39:$I$39,7),INDEX(Παραδοχές!$C$39:$I$39,MATCH($A60,Παραδοχές!$C$4:$I$4,1))+($A60-INDEX(Παραδοχές!$C$4:$I$4,MATCH($A60,Παραδοχές!$C$4:$I$4,1)))*(INDEX(Παραδοχές!$C$39:$I$39,MATCH($A60,Παραδοχές!$C$4:$I$4,1)+1)-INDEX(Παραδοχές!$C$39:$I$39,MATCH($A60,Παραδοχές!$C$4:$I$4,1)))/(INDEX(Παραδοχές!$C$4:$I$4,MATCH($A60,Παραδοχές!$C$4:$I$4,1)+1)-INDEX(Παραδοχές!$C$4:$I$4,MATCH($A60,Παραδοχές!$C$4:$I$4,1))))</f>
        <v>-0.15</v>
      </c>
      <c r="AD60" s="5">
        <f>IF($A60&gt;=Παραδοχές!$I$4,INDEX(Παραδοχές!$C$40:$I$40,7),INDEX(Παραδοχές!$C$40:$I$40,MATCH($A60,Παραδοχές!$C$4:$I$4,1))+($A60-INDEX(Παραδοχές!$C$4:$I$4,MATCH($A60,Παραδοχές!$C$4:$I$4,1)))*(INDEX(Παραδοχές!$C$40:$I$40,MATCH($A60,Παραδοχές!$C$4:$I$4,1)+1)-INDEX(Παραδοχές!$C$40:$I$40,MATCH($A60,Παραδοχές!$C$4:$I$4,1)))/(INDEX(Παραδοχές!$C$4:$I$4,MATCH($A60,Παραδοχές!$C$4:$I$4,1)+1)-INDEX(Παραδοχές!$C$4:$I$4,MATCH($A60,Παραδοχές!$C$4:$I$4,1))))</f>
        <v>-0.12</v>
      </c>
      <c r="AE60" s="5">
        <f>IF($A60&gt;=Παραδοχές!$I$4,INDEX(Παραδοχές!$C$41:$I$41,7),INDEX(Παραδοχές!$C$41:$I$41,MATCH($A60,Παραδοχές!$C$4:$I$4,1))+($A60-INDEX(Παραδοχές!$C$4:$I$4,MATCH($A60,Παραδοχές!$C$4:$I$4,1)))*(INDEX(Παραδοχές!$C$41:$I$41,MATCH($A60,Παραδοχές!$C$4:$I$4,1)+1)-INDEX(Παραδοχές!$C$41:$I$41,MATCH($A60,Παραδοχές!$C$4:$I$4,1)))/(INDEX(Παραδοχές!$C$4:$I$4,MATCH($A60,Παραδοχές!$C$4:$I$4,1)+1)-INDEX(Παραδοχές!$C$4:$I$4,MATCH($A60,Παραδοχές!$C$4:$I$4,1))))</f>
        <v>2.2000000000000002</v>
      </c>
      <c r="AF60" s="5">
        <f>IF($A60&gt;=Παραδοχές!$I$4,INDEX(Παραδοχές!$C$42:$I$42,7),INDEX(Παραδοχές!$C$42:$I$42,MATCH($A60,Παραδοχές!$C$4:$I$4,1))+($A60-INDEX(Παραδοχές!$C$4:$I$4,MATCH($A60,Παραδοχές!$C$4:$I$4,1)))*(INDEX(Παραδοχές!$C$42:$I$42,MATCH($A60,Παραδοχές!$C$4:$I$4,1)+1)-INDEX(Παραδοχές!$C$42:$I$42,MATCH($A60,Παραδοχές!$C$4:$I$4,1)))/(INDEX(Παραδοχές!$C$4:$I$4,MATCH($A60,Παραδοχές!$C$4:$I$4,1)+1)-INDEX(Παραδοχές!$C$4:$I$4,MATCH($A60,Παραδοχές!$C$4:$I$4,1))))</f>
        <v>-1</v>
      </c>
    </row>
    <row r="61" spans="1:32" ht="15" customHeight="1" x14ac:dyDescent="0.25">
      <c r="A61" s="4">
        <v>2085</v>
      </c>
      <c r="B61" s="5">
        <f>IF($A61&gt;=Παραδοχές!$I$4,INDEX(Παραδοχές!$C$5:$I$5,7),INDEX(Παραδοχές!$C$5:$I$5,MATCH($A61,Παραδοχές!$C$4:$I$4,1))+($A61-INDEX(Παραδοχές!$C$4:$I$4,MATCH($A61,Παραδοχές!$C$4:$I$4,1)))*(INDEX(Παραδοχές!$C$5:$I$5,MATCH($A61,Παραδοχές!$C$4:$I$4,1)+1)-INDEX(Παραδοχές!$C$5:$I$5,MATCH($A61,Παραδοχές!$C$4:$I$4,1)))/(INDEX(Παραδοχές!$C$4:$I$4,MATCH($A61,Παραδοχές!$C$4:$I$4,1)+1)-INDEX(Παραδοχές!$C$4:$I$4,MATCH($A61,Παραδοχές!$C$4:$I$4,1))))</f>
        <v>1.2</v>
      </c>
      <c r="C61" s="5">
        <f>IF($A61&gt;=Παραδοχές!$I$4,INDEX(Παραδοχές!$C$6:$I$6,7),INDEX(Παραδοχές!$C$6:$I$6,MATCH($A61,Παραδοχές!$C$4:$I$4,1))+($A61-INDEX(Παραδοχές!$C$4:$I$4,MATCH($A61,Παραδοχές!$C$4:$I$4,1)))*(INDEX(Παραδοχές!$C$6:$I$6,MATCH($A61,Παραδοχές!$C$4:$I$4,1)+1)-INDEX(Παραδοχές!$C$6:$I$6,MATCH($A61,Παραδοχές!$C$4:$I$4,1)))/(INDEX(Παραδοχές!$C$4:$I$4,MATCH($A61,Παραδοχές!$C$4:$I$4,1)+1)-INDEX(Παραδοχές!$C$4:$I$4,MATCH($A61,Παραδοχές!$C$4:$I$4,1))))</f>
        <v>2</v>
      </c>
      <c r="D61" s="6">
        <f t="shared" si="5"/>
        <v>1554.77038160147</v>
      </c>
      <c r="E61" s="5">
        <f>CHOOSE(Παραδοχές!$C$15,IF($A61&gt;=Παραδοχές!$I$4,INDEX(Παραδοχές!$C$11:$I$11,7),INDEX(Παραδοχές!$C$11:$I$11,MATCH($A61,Παραδοχές!$C$4:$I$4,1))+($A61-INDEX(Παραδοχές!$C$4:$I$4,MATCH($A61,Παραδοχές!$C$4:$I$4,1)))*(INDEX(Παραδοχές!$C$11:$I$11,MATCH($A61,Παραδοχές!$C$4:$I$4,1)+1)-INDEX(Παραδοχές!$C$11:$I$11,MATCH($A61,Παραδοχές!$C$4:$I$4,1)))/(INDEX(Παραδοχές!$C$4:$I$4,MATCH($A61,Παραδοχές!$C$4:$I$4,1)+1)-INDEX(Παραδοχές!$C$4:$I$4,MATCH($A61,Παραδοχές!$C$4:$I$4,1)))),IF($A61&gt;=Παραδοχές!$I$4,INDEX(Παραδοχές!$C$12:$I$12,7),INDEX(Παραδοχές!$C$12:$I$12,MATCH($A61,Παραδοχές!$C$4:$I$4,1))+($A61-INDEX(Παραδοχές!$C$4:$I$4,MATCH($A61,Παραδοχές!$C$4:$I$4,1)))*(INDEX(Παραδοχές!$C$12:$I$12,MATCH($A61,Παραδοχές!$C$4:$I$4,1)+1)-INDEX(Παραδοχές!$C$12:$I$12,MATCH($A61,Παραδοχές!$C$4:$I$4,1)))/(INDEX(Παραδοχές!$C$4:$I$4,MATCH($A61,Παραδοχές!$C$4:$I$4,1)+1)-INDEX(Παραδοχές!$C$4:$I$4,MATCH($A61,Παραδοχές!$C$4:$I$4,1)))))</f>
        <v>11.4</v>
      </c>
      <c r="F61" s="5">
        <f>SUM(O61:S61)+Παραδοχές!$K$34*(X61+IF($A61&gt;=2027,Παραδοχές!$J$34,0))+Παραδοχές!$K$35*(Y61+IF($A61&gt;=2027,Παραδοχές!$J$35,0))+Παραδοχές!$K$36*(Z61+IF($A61&gt;=2027,Παραδοχές!$J$36,0))+Παραδοχές!$K$37*(AA61+IF($A61&gt;=2027,Παραδοχές!$J$37,0))+Παραδοχές!$K$38*(AB61+IF($A61&gt;=2027,Παραδοχές!$J$38,0))+Παραδοχές!$K$39*(AC61+IF($A61&gt;=2027,Παραδοχές!$J$39,0))+Παραδοχές!$K$40*(AD61+IF($A61&gt;=2027,Παραδοχές!$J$40,0))+Παραδοχές!$K$41*(AE61+IF($A61&gt;=2027,Παραδοχές!$J$41,0))+Παραδοχές!$K$42*(AF61+IF($A61&gt;=2027,Παραδοχές!$J$42,0))</f>
        <v>0</v>
      </c>
      <c r="G61" s="5">
        <f t="shared" si="0"/>
        <v>11.4</v>
      </c>
      <c r="H61" s="5">
        <f>CHOOSE(Παραδοχές!$C$15,IF($A61&gt;=Παραδοχές!$I$4,INDEX(Παραδοχές!$C$13:$I$13,7),INDEX(Παραδοχές!$C$13:$I$13,MATCH($A61,Παραδοχές!$C$4:$I$4,1))+($A61-INDEX(Παραδοχές!$C$4:$I$4,MATCH($A61,Παραδοχές!$C$4:$I$4,1)))*(INDEX(Παραδοχές!$C$13:$I$13,MATCH($A61,Παραδοχές!$C$4:$I$4,1)+1)-INDEX(Παραδοχές!$C$13:$I$13,MATCH($A61,Παραδοχές!$C$4:$I$4,1)))/(INDEX(Παραδοχές!$C$4:$I$4,MATCH($A61,Παραδοχές!$C$4:$I$4,1)+1)-INDEX(Παραδοχές!$C$4:$I$4,MATCH($A61,Παραδοχές!$C$4:$I$4,1)))),IF($A61&gt;=Παραδοχές!$I$4,INDEX(Παραδοχές!$C$14:$I$14,7),INDEX(Παραδοχές!$C$14:$I$14,MATCH($A61,Παραδοχές!$C$4:$I$4,1))+($A61-INDEX(Παραδοχές!$C$4:$I$4,MATCH($A61,Παραδοχές!$C$4:$I$4,1)))*(INDEX(Παραδοχές!$C$14:$I$14,MATCH($A61,Παραδοχές!$C$4:$I$4,1)+1)-INDEX(Παραδοχές!$C$14:$I$14,MATCH($A61,Παραδοχές!$C$4:$I$4,1)))/(INDEX(Παραδοχές!$C$4:$I$4,MATCH($A61,Παραδοχές!$C$4:$I$4,1)+1)-INDEX(Παραδοχές!$C$4:$I$4,MATCH($A61,Παραδοχές!$C$4:$I$4,1)))))</f>
        <v>6.15</v>
      </c>
      <c r="I61" s="5">
        <f t="shared" si="1"/>
        <v>5.25</v>
      </c>
      <c r="J61" s="10">
        <f t="shared" si="2"/>
        <v>81.625445034077003</v>
      </c>
      <c r="K61" s="10">
        <f t="shared" si="3"/>
        <v>177.24382350256701</v>
      </c>
      <c r="L61" s="10">
        <f t="shared" si="4"/>
        <v>95.618378468490207</v>
      </c>
      <c r="M61" s="10">
        <f>J61/POWER(1+Παραδοχές!$C$8,A61-2026)</f>
        <v>10.7237066282312</v>
      </c>
      <c r="N61" s="6">
        <f>SUM($M$2:M61)</f>
        <v>765.20414323389798</v>
      </c>
      <c r="O61" s="5">
        <f>Παραδοχές!$K$18*(IF($A61&gt;=Παραδοχές!$I$4,INDEX(Παραδοχές!$C$18:$I$18,7),INDEX(Παραδοχές!$C$18:$I$18,MATCH($A61,Παραδοχές!$C$4:$I$4,1))+($A61-INDEX(Παραδοχές!$C$4:$I$4,MATCH($A61,Παραδοχές!$C$4:$I$4,1)))*(INDEX(Παραδοχές!$C$18:$I$18,MATCH($A61,Παραδοχές!$C$4:$I$4,1)+1)-INDEX(Παραδοχές!$C$18:$I$18,MATCH($A61,Παραδοχές!$C$4:$I$4,1)))/(INDEX(Παραδοχές!$C$4:$I$4,MATCH($A61,Παραδοχές!$C$4:$I$4,1)+1)-INDEX(Παραδοχές!$C$4:$I$4,MATCH($A61,Παραδοχές!$C$4:$I$4,1)))))</f>
        <v>0</v>
      </c>
      <c r="P61" s="5">
        <f>Παραδοχές!$K$19*(IF($A61&gt;=Παραδοχές!$I$4,INDEX(Παραδοχές!$C$19:$I$19,7),INDEX(Παραδοχές!$C$19:$I$19,MATCH($A61,Παραδοχές!$C$4:$I$4,1))+($A61-INDEX(Παραδοχές!$C$4:$I$4,MATCH($A61,Παραδοχές!$C$4:$I$4,1)))*(INDEX(Παραδοχές!$C$19:$I$19,MATCH($A61,Παραδοχές!$C$4:$I$4,1)+1)-INDEX(Παραδοχές!$C$19:$I$19,MATCH($A61,Παραδοχές!$C$4:$I$4,1)))/(INDEX(Παραδοχές!$C$4:$I$4,MATCH($A61,Παραδοχές!$C$4:$I$4,1)+1)-INDEX(Παραδοχές!$C$4:$I$4,MATCH($A61,Παραδοχές!$C$4:$I$4,1)))))</f>
        <v>0</v>
      </c>
      <c r="Q61" s="5">
        <f>Παραδοχές!$K$20*(IF($A61&gt;=Παραδοχές!$I$4,INDEX(Παραδοχές!$C$20:$I$20,7),INDEX(Παραδοχές!$C$20:$I$20,MATCH($A61,Παραδοχές!$C$4:$I$4,1))+($A61-INDEX(Παραδοχές!$C$4:$I$4,MATCH($A61,Παραδοχές!$C$4:$I$4,1)))*(INDEX(Παραδοχές!$C$20:$I$20,MATCH($A61,Παραδοχές!$C$4:$I$4,1)+1)-INDEX(Παραδοχές!$C$20:$I$20,MATCH($A61,Παραδοχές!$C$4:$I$4,1)))/(INDEX(Παραδοχές!$C$4:$I$4,MATCH($A61,Παραδοχές!$C$4:$I$4,1)+1)-INDEX(Παραδοχές!$C$4:$I$4,MATCH($A61,Παραδοχές!$C$4:$I$4,1)))))</f>
        <v>0</v>
      </c>
      <c r="R61" s="5">
        <f>Παραδοχές!$K$21*(IF($A61&gt;=Παραδοχές!$I$4,INDEX(Παραδοχές!$C$21:$I$21,7),INDEX(Παραδοχές!$C$21:$I$21,MATCH($A61,Παραδοχές!$C$4:$I$4,1))+($A61-INDEX(Παραδοχές!$C$4:$I$4,MATCH($A61,Παραδοχές!$C$4:$I$4,1)))*(INDEX(Παραδοχές!$C$21:$I$21,MATCH($A61,Παραδοχές!$C$4:$I$4,1)+1)-INDEX(Παραδοχές!$C$21:$I$21,MATCH($A61,Παραδοχές!$C$4:$I$4,1)))/(INDEX(Παραδοχές!$C$4:$I$4,MATCH($A61,Παραδοχές!$C$4:$I$4,1)+1)-INDEX(Παραδοχές!$C$4:$I$4,MATCH($A61,Παραδοχές!$C$4:$I$4,1)))))</f>
        <v>0</v>
      </c>
      <c r="S61" s="5">
        <f>Παραδοχές!$K$22*(IF($A61&gt;=Παραδοχές!$I$4,INDEX(Παραδοχές!$C$22:$I$22,7),INDEX(Παραδοχές!$C$22:$I$22,MATCH($A61,Παραδοχές!$C$4:$I$4,1))+($A61-INDEX(Παραδοχές!$C$4:$I$4,MATCH($A61,Παραδοχές!$C$4:$I$4,1)))*(INDEX(Παραδοχές!$C$22:$I$22,MATCH($A61,Παραδοχές!$C$4:$I$4,1)+1)-INDEX(Παραδοχές!$C$22:$I$22,MATCH($A61,Παραδοχές!$C$4:$I$4,1)))/(INDEX(Παραδοχές!$C$4:$I$4,MATCH($A61,Παραδοχές!$C$4:$I$4,1)+1)-INDEX(Παραδοχές!$C$4:$I$4,MATCH($A61,Παραδοχές!$C$4:$I$4,1)))))</f>
        <v>0</v>
      </c>
      <c r="T61" s="6">
        <f>IF($A61&gt;=Παραδοχές!$I$4,INDEX(Παραδοχές!$C$26:$I$26,7),INDEX(Παραδοχές!$C$26:$I$26,MATCH($A61,Παραδοχές!$C$4:$I$4,1))+($A61-INDEX(Παραδοχές!$C$4:$I$4,MATCH($A61,Παραδοχές!$C$4:$I$4,1)))*(INDEX(Παραδοχές!$C$26:$I$26,MATCH($A61,Παραδοχές!$C$4:$I$4,1)+1)-INDEX(Παραδοχές!$C$26:$I$26,MATCH($A61,Παραδοχές!$C$4:$I$4,1)))/(INDEX(Παραδοχές!$C$4:$I$4,MATCH($A61,Παραδοχές!$C$4:$I$4,1)+1)-INDEX(Παραδοχές!$C$4:$I$4,MATCH($A61,Παραδοχές!$C$4:$I$4,1))))</f>
        <v>2511</v>
      </c>
      <c r="U61" s="6">
        <f>IF($A61&gt;=Παραδοχές!$I$4,INDEX(Παραδοχές!$C$27:$I$27,7),INDEX(Παραδοχές!$C$27:$I$27,MATCH($A61,Παραδοχές!$C$4:$I$4,1))+($A61-INDEX(Παραδοχές!$C$4:$I$4,MATCH($A61,Παραδοχές!$C$4:$I$4,1)))*(INDEX(Παραδοχές!$C$27:$I$27,MATCH($A61,Παραδοχές!$C$4:$I$4,1)+1)-INDEX(Παραδοχές!$C$27:$I$27,MATCH($A61,Παραδοχές!$C$4:$I$4,1)))/(INDEX(Παραδοχές!$C$4:$I$4,MATCH($A61,Παραδοχές!$C$4:$I$4,1)+1)-INDEX(Παραδοχές!$C$4:$I$4,MATCH($A61,Παραδοχές!$C$4:$I$4,1))))</f>
        <v>3749</v>
      </c>
      <c r="V61" s="12">
        <f>IF($A61&gt;=Παραδοχές!$I$4,INDEX(Παραδοχές!$C$28:$I$28,7),INDEX(Παραδοχές!$C$28:$I$28,MATCH($A61,Παραδοχές!$C$4:$I$4,1))+($A61-INDEX(Παραδοχές!$C$4:$I$4,MATCH($A61,Παραδοχές!$C$4:$I$4,1)))*(INDEX(Παραδοχές!$C$28:$I$28,MATCH($A61,Παραδοχές!$C$4:$I$4,1)+1)-INDEX(Παραδοχές!$C$28:$I$28,MATCH($A61,Παραδοχές!$C$4:$I$4,1)))/(INDEX(Παραδοχές!$C$4:$I$4,MATCH($A61,Παραδοχές!$C$4:$I$4,1)+1)-INDEX(Παραδοχές!$C$4:$I$4,MATCH($A61,Παραδοχές!$C$4:$I$4,1))))</f>
        <v>66</v>
      </c>
      <c r="W61" s="13">
        <f>1/POWER(1+Παραδοχές!$C$8,A61-2026)</f>
        <v>0.13137700656644799</v>
      </c>
      <c r="X61" s="5">
        <f>IF($A61&gt;=Παραδοχές!$I$4,INDEX(Παραδοχές!$C$34:$I$34,7),INDEX(Παραδοχές!$C$34:$I$34,MATCH($A61,Παραδοχές!$C$4:$I$4,1))+($A61-INDEX(Παραδοχές!$C$4:$I$4,MATCH($A61,Παραδοχές!$C$4:$I$4,1)))*(INDEX(Παραδοχές!$C$34:$I$34,MATCH($A61,Παραδοχές!$C$4:$I$4,1)+1)-INDEX(Παραδοχές!$C$34:$I$34,MATCH($A61,Παραδοχές!$C$4:$I$4,1)))/(INDEX(Παραδοχές!$C$4:$I$4,MATCH($A61,Παραδοχές!$C$4:$I$4,1)+1)-INDEX(Παραδοχές!$C$4:$I$4,MATCH($A61,Παραδοχές!$C$4:$I$4,1))))</f>
        <v>-1</v>
      </c>
      <c r="Y61" s="5">
        <f>IF($A61&gt;=Παραδοχές!$I$4,INDEX(Παραδοχές!$C$35:$I$35,7),INDEX(Παραδοχές!$C$35:$I$35,MATCH($A61,Παραδοχές!$C$4:$I$4,1))+($A61-INDEX(Παραδοχές!$C$4:$I$4,MATCH($A61,Παραδοχές!$C$4:$I$4,1)))*(INDEX(Παραδοχές!$C$35:$I$35,MATCH($A61,Παραδοχές!$C$4:$I$4,1)+1)-INDEX(Παραδοχές!$C$35:$I$35,MATCH($A61,Παραδοχές!$C$4:$I$4,1)))/(INDEX(Παραδοχές!$C$4:$I$4,MATCH($A61,Παραδοχές!$C$4:$I$4,1)+1)-INDEX(Παραδοχές!$C$4:$I$4,MATCH($A61,Παραδοχές!$C$4:$I$4,1))))</f>
        <v>-0.45</v>
      </c>
      <c r="Z61" s="5">
        <f>IF($A61&gt;=Παραδοχές!$I$4,INDEX(Παραδοχές!$C$36:$I$36,7),INDEX(Παραδοχές!$C$36:$I$36,MATCH($A61,Παραδοχές!$C$4:$I$4,1))+($A61-INDEX(Παραδοχές!$C$4:$I$4,MATCH($A61,Παραδοχές!$C$4:$I$4,1)))*(INDEX(Παραδοχές!$C$36:$I$36,MATCH($A61,Παραδοχές!$C$4:$I$4,1)+1)-INDEX(Παραδοχές!$C$36:$I$36,MATCH($A61,Παραδοχές!$C$4:$I$4,1)))/(INDEX(Παραδοχές!$C$4:$I$4,MATCH($A61,Παραδοχές!$C$4:$I$4,1)+1)-INDEX(Παραδοχές!$C$4:$I$4,MATCH($A61,Παραδοχές!$C$4:$I$4,1))))</f>
        <v>-0.1</v>
      </c>
      <c r="AA61" s="5">
        <f>IF($A61&gt;=Παραδοχές!$I$4,INDEX(Παραδοχές!$C$37:$I$37,7),INDEX(Παραδοχές!$C$37:$I$37,MATCH($A61,Παραδοχές!$C$4:$I$4,1))+($A61-INDEX(Παραδοχές!$C$4:$I$4,MATCH($A61,Παραδοχές!$C$4:$I$4,1)))*(INDEX(Παραδοχές!$C$37:$I$37,MATCH($A61,Παραδοχές!$C$4:$I$4,1)+1)-INDEX(Παραδοχές!$C$37:$I$37,MATCH($A61,Παραδοχές!$C$4:$I$4,1)))/(INDEX(Παραδοχές!$C$4:$I$4,MATCH($A61,Παραδοχές!$C$4:$I$4,1)+1)-INDEX(Παραδοχές!$C$4:$I$4,MATCH($A61,Παραδοχές!$C$4:$I$4,1))))</f>
        <v>-0.7</v>
      </c>
      <c r="AB61" s="5">
        <f>IF($A61&gt;=Παραδοχές!$I$4,INDEX(Παραδοχές!$C$38:$I$38,7),INDEX(Παραδοχές!$C$38:$I$38,MATCH($A61,Παραδοχές!$C$4:$I$4,1))+($A61-INDEX(Παραδοχές!$C$4:$I$4,MATCH($A61,Παραδοχές!$C$4:$I$4,1)))*(INDEX(Παραδοχές!$C$38:$I$38,MATCH($A61,Παραδοχές!$C$4:$I$4,1)+1)-INDEX(Παραδοχές!$C$38:$I$38,MATCH($A61,Παραδοχές!$C$4:$I$4,1)))/(INDEX(Παραδοχές!$C$4:$I$4,MATCH($A61,Παραδοχές!$C$4:$I$4,1)+1)-INDEX(Παραδοχές!$C$4:$I$4,MATCH($A61,Παραδοχές!$C$4:$I$4,1))))</f>
        <v>-0.2</v>
      </c>
      <c r="AC61" s="5">
        <f>IF($A61&gt;=Παραδοχές!$I$4,INDEX(Παραδοχές!$C$39:$I$39,7),INDEX(Παραδοχές!$C$39:$I$39,MATCH($A61,Παραδοχές!$C$4:$I$4,1))+($A61-INDEX(Παραδοχές!$C$4:$I$4,MATCH($A61,Παραδοχές!$C$4:$I$4,1)))*(INDEX(Παραδοχές!$C$39:$I$39,MATCH($A61,Παραδοχές!$C$4:$I$4,1)+1)-INDEX(Παραδοχές!$C$39:$I$39,MATCH($A61,Παραδοχές!$C$4:$I$4,1)))/(INDEX(Παραδοχές!$C$4:$I$4,MATCH($A61,Παραδοχές!$C$4:$I$4,1)+1)-INDEX(Παραδοχές!$C$4:$I$4,MATCH($A61,Παραδοχές!$C$4:$I$4,1))))</f>
        <v>-0.15</v>
      </c>
      <c r="AD61" s="5">
        <f>IF($A61&gt;=Παραδοχές!$I$4,INDEX(Παραδοχές!$C$40:$I$40,7),INDEX(Παραδοχές!$C$40:$I$40,MATCH($A61,Παραδοχές!$C$4:$I$4,1))+($A61-INDEX(Παραδοχές!$C$4:$I$4,MATCH($A61,Παραδοχές!$C$4:$I$4,1)))*(INDEX(Παραδοχές!$C$40:$I$40,MATCH($A61,Παραδοχές!$C$4:$I$4,1)+1)-INDEX(Παραδοχές!$C$40:$I$40,MATCH($A61,Παραδοχές!$C$4:$I$4,1)))/(INDEX(Παραδοχές!$C$4:$I$4,MATCH($A61,Παραδοχές!$C$4:$I$4,1)+1)-INDEX(Παραδοχές!$C$4:$I$4,MATCH($A61,Παραδοχές!$C$4:$I$4,1))))</f>
        <v>-0.12</v>
      </c>
      <c r="AE61" s="5">
        <f>IF($A61&gt;=Παραδοχές!$I$4,INDEX(Παραδοχές!$C$41:$I$41,7),INDEX(Παραδοχές!$C$41:$I$41,MATCH($A61,Παραδοχές!$C$4:$I$4,1))+($A61-INDEX(Παραδοχές!$C$4:$I$4,MATCH($A61,Παραδοχές!$C$4:$I$4,1)))*(INDEX(Παραδοχές!$C$41:$I$41,MATCH($A61,Παραδοχές!$C$4:$I$4,1)+1)-INDEX(Παραδοχές!$C$41:$I$41,MATCH($A61,Παραδοχές!$C$4:$I$4,1)))/(INDEX(Παραδοχές!$C$4:$I$4,MATCH($A61,Παραδοχές!$C$4:$I$4,1)+1)-INDEX(Παραδοχές!$C$4:$I$4,MATCH($A61,Παραδοχές!$C$4:$I$4,1))))</f>
        <v>2.2000000000000002</v>
      </c>
      <c r="AF61" s="5">
        <f>IF($A61&gt;=Παραδοχές!$I$4,INDEX(Παραδοχές!$C$42:$I$42,7),INDEX(Παραδοχές!$C$42:$I$42,MATCH($A61,Παραδοχές!$C$4:$I$4,1))+($A61-INDEX(Παραδοχές!$C$4:$I$4,MATCH($A61,Παραδοχές!$C$4:$I$4,1)))*(INDEX(Παραδοχές!$C$42:$I$42,MATCH($A61,Παραδοχές!$C$4:$I$4,1)+1)-INDEX(Παραδοχές!$C$42:$I$42,MATCH($A61,Παραδοχές!$C$4:$I$4,1)))/(INDEX(Παραδοχές!$C$4:$I$4,MATCH($A61,Παραδοχές!$C$4:$I$4,1)+1)-INDEX(Παραδοχές!$C$4:$I$4,MATCH($A61,Παραδοχές!$C$4:$I$4,1))))</f>
        <v>-1</v>
      </c>
    </row>
    <row r="62" spans="1:32" ht="15" customHeight="1" x14ac:dyDescent="0.25">
      <c r="A62" s="4">
        <v>2086</v>
      </c>
      <c r="B62" s="5">
        <f>IF($A62&gt;=Παραδοχές!$I$4,INDEX(Παραδοχές!$C$5:$I$5,7),INDEX(Παραδοχές!$C$5:$I$5,MATCH($A62,Παραδοχές!$C$4:$I$4,1))+($A62-INDEX(Παραδοχές!$C$4:$I$4,MATCH($A62,Παραδοχές!$C$4:$I$4,1)))*(INDEX(Παραδοχές!$C$5:$I$5,MATCH($A62,Παραδοχές!$C$4:$I$4,1)+1)-INDEX(Παραδοχές!$C$5:$I$5,MATCH($A62,Παραδοχές!$C$4:$I$4,1)))/(INDEX(Παραδοχές!$C$4:$I$4,MATCH($A62,Παραδοχές!$C$4:$I$4,1)+1)-INDEX(Παραδοχές!$C$4:$I$4,MATCH($A62,Παραδοχές!$C$4:$I$4,1))))</f>
        <v>1.2</v>
      </c>
      <c r="C62" s="5">
        <f>IF($A62&gt;=Παραδοχές!$I$4,INDEX(Παραδοχές!$C$6:$I$6,7),INDEX(Παραδοχές!$C$6:$I$6,MATCH($A62,Παραδοχές!$C$4:$I$4,1))+($A62-INDEX(Παραδοχές!$C$4:$I$4,MATCH($A62,Παραδοχές!$C$4:$I$4,1)))*(INDEX(Παραδοχές!$C$6:$I$6,MATCH($A62,Παραδοχές!$C$4:$I$4,1)+1)-INDEX(Παραδοχές!$C$6:$I$6,MATCH($A62,Παραδοχές!$C$4:$I$4,1)))/(INDEX(Παραδοχές!$C$4:$I$4,MATCH($A62,Παραδοχές!$C$4:$I$4,1)+1)-INDEX(Παραδοχές!$C$4:$I$4,MATCH($A62,Παραδοχές!$C$4:$I$4,1))))</f>
        <v>2</v>
      </c>
      <c r="D62" s="6">
        <f t="shared" si="5"/>
        <v>1604.5230338127101</v>
      </c>
      <c r="E62" s="5">
        <f>CHOOSE(Παραδοχές!$C$15,IF($A62&gt;=Παραδοχές!$I$4,INDEX(Παραδοχές!$C$11:$I$11,7),INDEX(Παραδοχές!$C$11:$I$11,MATCH($A62,Παραδοχές!$C$4:$I$4,1))+($A62-INDEX(Παραδοχές!$C$4:$I$4,MATCH($A62,Παραδοχές!$C$4:$I$4,1)))*(INDEX(Παραδοχές!$C$11:$I$11,MATCH($A62,Παραδοχές!$C$4:$I$4,1)+1)-INDEX(Παραδοχές!$C$11:$I$11,MATCH($A62,Παραδοχές!$C$4:$I$4,1)))/(INDEX(Παραδοχές!$C$4:$I$4,MATCH($A62,Παραδοχές!$C$4:$I$4,1)+1)-INDEX(Παραδοχές!$C$4:$I$4,MATCH($A62,Παραδοχές!$C$4:$I$4,1)))),IF($A62&gt;=Παραδοχές!$I$4,INDEX(Παραδοχές!$C$12:$I$12,7),INDEX(Παραδοχές!$C$12:$I$12,MATCH($A62,Παραδοχές!$C$4:$I$4,1))+($A62-INDEX(Παραδοχές!$C$4:$I$4,MATCH($A62,Παραδοχές!$C$4:$I$4,1)))*(INDEX(Παραδοχές!$C$12:$I$12,MATCH($A62,Παραδοχές!$C$4:$I$4,1)+1)-INDEX(Παραδοχές!$C$12:$I$12,MATCH($A62,Παραδοχές!$C$4:$I$4,1)))/(INDEX(Παραδοχές!$C$4:$I$4,MATCH($A62,Παραδοχές!$C$4:$I$4,1)+1)-INDEX(Παραδοχές!$C$4:$I$4,MATCH($A62,Παραδοχές!$C$4:$I$4,1)))))</f>
        <v>11.4</v>
      </c>
      <c r="F62" s="5">
        <f>SUM(O62:S62)+Παραδοχές!$K$34*(X62+IF($A62&gt;=2027,Παραδοχές!$J$34,0))+Παραδοχές!$K$35*(Y62+IF($A62&gt;=2027,Παραδοχές!$J$35,0))+Παραδοχές!$K$36*(Z62+IF($A62&gt;=2027,Παραδοχές!$J$36,0))+Παραδοχές!$K$37*(AA62+IF($A62&gt;=2027,Παραδοχές!$J$37,0))+Παραδοχές!$K$38*(AB62+IF($A62&gt;=2027,Παραδοχές!$J$38,0))+Παραδοχές!$K$39*(AC62+IF($A62&gt;=2027,Παραδοχές!$J$39,0))+Παραδοχές!$K$40*(AD62+IF($A62&gt;=2027,Παραδοχές!$J$40,0))+Παραδοχές!$K$41*(AE62+IF($A62&gt;=2027,Παραδοχές!$J$41,0))+Παραδοχές!$K$42*(AF62+IF($A62&gt;=2027,Παραδοχές!$J$42,0))</f>
        <v>0</v>
      </c>
      <c r="G62" s="5">
        <f t="shared" si="0"/>
        <v>11.4</v>
      </c>
      <c r="H62" s="5">
        <f>CHOOSE(Παραδοχές!$C$15,IF($A62&gt;=Παραδοχές!$I$4,INDEX(Παραδοχές!$C$13:$I$13,7),INDEX(Παραδοχές!$C$13:$I$13,MATCH($A62,Παραδοχές!$C$4:$I$4,1))+($A62-INDEX(Παραδοχές!$C$4:$I$4,MATCH($A62,Παραδοχές!$C$4:$I$4,1)))*(INDEX(Παραδοχές!$C$13:$I$13,MATCH($A62,Παραδοχές!$C$4:$I$4,1)+1)-INDEX(Παραδοχές!$C$13:$I$13,MATCH($A62,Παραδοχές!$C$4:$I$4,1)))/(INDEX(Παραδοχές!$C$4:$I$4,MATCH($A62,Παραδοχές!$C$4:$I$4,1)+1)-INDEX(Παραδοχές!$C$4:$I$4,MATCH($A62,Παραδοχές!$C$4:$I$4,1)))),IF($A62&gt;=Παραδοχές!$I$4,INDEX(Παραδοχές!$C$14:$I$14,7),INDEX(Παραδοχές!$C$14:$I$14,MATCH($A62,Παραδοχές!$C$4:$I$4,1))+($A62-INDEX(Παραδοχές!$C$4:$I$4,MATCH($A62,Παραδοχές!$C$4:$I$4,1)))*(INDEX(Παραδοχές!$C$14:$I$14,MATCH($A62,Παραδοχές!$C$4:$I$4,1)+1)-INDEX(Παραδοχές!$C$14:$I$14,MATCH($A62,Παραδοχές!$C$4:$I$4,1)))/(INDEX(Παραδοχές!$C$4:$I$4,MATCH($A62,Παραδοχές!$C$4:$I$4,1)+1)-INDEX(Παραδοχές!$C$4:$I$4,MATCH($A62,Παραδοχές!$C$4:$I$4,1)))))</f>
        <v>6.15</v>
      </c>
      <c r="I62" s="5">
        <f t="shared" si="1"/>
        <v>5.25</v>
      </c>
      <c r="J62" s="10">
        <f t="shared" si="2"/>
        <v>84.237459275167495</v>
      </c>
      <c r="K62" s="10">
        <f t="shared" si="3"/>
        <v>182.91562585464899</v>
      </c>
      <c r="L62" s="10">
        <f t="shared" si="4"/>
        <v>98.678166579481896</v>
      </c>
      <c r="M62" s="10">
        <f>J62/POWER(1+Παραδοχές!$C$8,A62-2026)</f>
        <v>10.692623420613099</v>
      </c>
      <c r="N62" s="6">
        <f>SUM($M$2:M62)</f>
        <v>775.896766654511</v>
      </c>
      <c r="O62" s="5">
        <f>Παραδοχές!$K$18*(IF($A62&gt;=Παραδοχές!$I$4,INDEX(Παραδοχές!$C$18:$I$18,7),INDEX(Παραδοχές!$C$18:$I$18,MATCH($A62,Παραδοχές!$C$4:$I$4,1))+($A62-INDEX(Παραδοχές!$C$4:$I$4,MATCH($A62,Παραδοχές!$C$4:$I$4,1)))*(INDEX(Παραδοχές!$C$18:$I$18,MATCH($A62,Παραδοχές!$C$4:$I$4,1)+1)-INDEX(Παραδοχές!$C$18:$I$18,MATCH($A62,Παραδοχές!$C$4:$I$4,1)))/(INDEX(Παραδοχές!$C$4:$I$4,MATCH($A62,Παραδοχές!$C$4:$I$4,1)+1)-INDEX(Παραδοχές!$C$4:$I$4,MATCH($A62,Παραδοχές!$C$4:$I$4,1)))))</f>
        <v>0</v>
      </c>
      <c r="P62" s="5">
        <f>Παραδοχές!$K$19*(IF($A62&gt;=Παραδοχές!$I$4,INDEX(Παραδοχές!$C$19:$I$19,7),INDEX(Παραδοχές!$C$19:$I$19,MATCH($A62,Παραδοχές!$C$4:$I$4,1))+($A62-INDEX(Παραδοχές!$C$4:$I$4,MATCH($A62,Παραδοχές!$C$4:$I$4,1)))*(INDEX(Παραδοχές!$C$19:$I$19,MATCH($A62,Παραδοχές!$C$4:$I$4,1)+1)-INDEX(Παραδοχές!$C$19:$I$19,MATCH($A62,Παραδοχές!$C$4:$I$4,1)))/(INDEX(Παραδοχές!$C$4:$I$4,MATCH($A62,Παραδοχές!$C$4:$I$4,1)+1)-INDEX(Παραδοχές!$C$4:$I$4,MATCH($A62,Παραδοχές!$C$4:$I$4,1)))))</f>
        <v>0</v>
      </c>
      <c r="Q62" s="5">
        <f>Παραδοχές!$K$20*(IF($A62&gt;=Παραδοχές!$I$4,INDEX(Παραδοχές!$C$20:$I$20,7),INDEX(Παραδοχές!$C$20:$I$20,MATCH($A62,Παραδοχές!$C$4:$I$4,1))+($A62-INDEX(Παραδοχές!$C$4:$I$4,MATCH($A62,Παραδοχές!$C$4:$I$4,1)))*(INDEX(Παραδοχές!$C$20:$I$20,MATCH($A62,Παραδοχές!$C$4:$I$4,1)+1)-INDEX(Παραδοχές!$C$20:$I$20,MATCH($A62,Παραδοχές!$C$4:$I$4,1)))/(INDEX(Παραδοχές!$C$4:$I$4,MATCH($A62,Παραδοχές!$C$4:$I$4,1)+1)-INDEX(Παραδοχές!$C$4:$I$4,MATCH($A62,Παραδοχές!$C$4:$I$4,1)))))</f>
        <v>0</v>
      </c>
      <c r="R62" s="5">
        <f>Παραδοχές!$K$21*(IF($A62&gt;=Παραδοχές!$I$4,INDEX(Παραδοχές!$C$21:$I$21,7),INDEX(Παραδοχές!$C$21:$I$21,MATCH($A62,Παραδοχές!$C$4:$I$4,1))+($A62-INDEX(Παραδοχές!$C$4:$I$4,MATCH($A62,Παραδοχές!$C$4:$I$4,1)))*(INDEX(Παραδοχές!$C$21:$I$21,MATCH($A62,Παραδοχές!$C$4:$I$4,1)+1)-INDEX(Παραδοχές!$C$21:$I$21,MATCH($A62,Παραδοχές!$C$4:$I$4,1)))/(INDEX(Παραδοχές!$C$4:$I$4,MATCH($A62,Παραδοχές!$C$4:$I$4,1)+1)-INDEX(Παραδοχές!$C$4:$I$4,MATCH($A62,Παραδοχές!$C$4:$I$4,1)))))</f>
        <v>0</v>
      </c>
      <c r="S62" s="5">
        <f>Παραδοχές!$K$22*(IF($A62&gt;=Παραδοχές!$I$4,INDEX(Παραδοχές!$C$22:$I$22,7),INDEX(Παραδοχές!$C$22:$I$22,MATCH($A62,Παραδοχές!$C$4:$I$4,1))+($A62-INDEX(Παραδοχές!$C$4:$I$4,MATCH($A62,Παραδοχές!$C$4:$I$4,1)))*(INDEX(Παραδοχές!$C$22:$I$22,MATCH($A62,Παραδοχές!$C$4:$I$4,1)+1)-INDEX(Παραδοχές!$C$22:$I$22,MATCH($A62,Παραδοχές!$C$4:$I$4,1)))/(INDEX(Παραδοχές!$C$4:$I$4,MATCH($A62,Παραδοχές!$C$4:$I$4,1)+1)-INDEX(Παραδοχές!$C$4:$I$4,MATCH($A62,Παραδοχές!$C$4:$I$4,1)))))</f>
        <v>0</v>
      </c>
      <c r="T62" s="6">
        <f>IF($A62&gt;=Παραδοχές!$I$4,INDEX(Παραδοχές!$C$26:$I$26,7),INDEX(Παραδοχές!$C$26:$I$26,MATCH($A62,Παραδοχές!$C$4:$I$4,1))+($A62-INDEX(Παραδοχές!$C$4:$I$4,MATCH($A62,Παραδοχές!$C$4:$I$4,1)))*(INDEX(Παραδοχές!$C$26:$I$26,MATCH($A62,Παραδοχές!$C$4:$I$4,1)+1)-INDEX(Παραδοχές!$C$26:$I$26,MATCH($A62,Παραδοχές!$C$4:$I$4,1)))/(INDEX(Παραδοχές!$C$4:$I$4,MATCH($A62,Παραδοχές!$C$4:$I$4,1)+1)-INDEX(Παραδοχές!$C$4:$I$4,MATCH($A62,Παραδοχές!$C$4:$I$4,1))))</f>
        <v>2511</v>
      </c>
      <c r="U62" s="6">
        <f>IF($A62&gt;=Παραδοχές!$I$4,INDEX(Παραδοχές!$C$27:$I$27,7),INDEX(Παραδοχές!$C$27:$I$27,MATCH($A62,Παραδοχές!$C$4:$I$4,1))+($A62-INDEX(Παραδοχές!$C$4:$I$4,MATCH($A62,Παραδοχές!$C$4:$I$4,1)))*(INDEX(Παραδοχές!$C$27:$I$27,MATCH($A62,Παραδοχές!$C$4:$I$4,1)+1)-INDEX(Παραδοχές!$C$27:$I$27,MATCH($A62,Παραδοχές!$C$4:$I$4,1)))/(INDEX(Παραδοχές!$C$4:$I$4,MATCH($A62,Παραδοχές!$C$4:$I$4,1)+1)-INDEX(Παραδοχές!$C$4:$I$4,MATCH($A62,Παραδοχές!$C$4:$I$4,1))))</f>
        <v>3749</v>
      </c>
      <c r="V62" s="12">
        <f>IF($A62&gt;=Παραδοχές!$I$4,INDEX(Παραδοχές!$C$28:$I$28,7),INDEX(Παραδοχές!$C$28:$I$28,MATCH($A62,Παραδοχές!$C$4:$I$4,1))+($A62-INDEX(Παραδοχές!$C$4:$I$4,MATCH($A62,Παραδοχές!$C$4:$I$4,1)))*(INDEX(Παραδοχές!$C$28:$I$28,MATCH($A62,Παραδοχές!$C$4:$I$4,1)+1)-INDEX(Παραδοχές!$C$28:$I$28,MATCH($A62,Παραδοχές!$C$4:$I$4,1)))/(INDEX(Παραδοχές!$C$4:$I$4,MATCH($A62,Παραδοχές!$C$4:$I$4,1)+1)-INDEX(Παραδοχές!$C$4:$I$4,MATCH($A62,Παραδοχές!$C$4:$I$4,1))))</f>
        <v>66</v>
      </c>
      <c r="W62" s="13">
        <f>1/POWER(1+Παραδοχές!$C$8,A62-2026)</f>
        <v>0.126934305861303</v>
      </c>
      <c r="X62" s="5">
        <f>IF($A62&gt;=Παραδοχές!$I$4,INDEX(Παραδοχές!$C$34:$I$34,7),INDEX(Παραδοχές!$C$34:$I$34,MATCH($A62,Παραδοχές!$C$4:$I$4,1))+($A62-INDEX(Παραδοχές!$C$4:$I$4,MATCH($A62,Παραδοχές!$C$4:$I$4,1)))*(INDEX(Παραδοχές!$C$34:$I$34,MATCH($A62,Παραδοχές!$C$4:$I$4,1)+1)-INDEX(Παραδοχές!$C$34:$I$34,MATCH($A62,Παραδοχές!$C$4:$I$4,1)))/(INDEX(Παραδοχές!$C$4:$I$4,MATCH($A62,Παραδοχές!$C$4:$I$4,1)+1)-INDEX(Παραδοχές!$C$4:$I$4,MATCH($A62,Παραδοχές!$C$4:$I$4,1))))</f>
        <v>-1</v>
      </c>
      <c r="Y62" s="5">
        <f>IF($A62&gt;=Παραδοχές!$I$4,INDEX(Παραδοχές!$C$35:$I$35,7),INDEX(Παραδοχές!$C$35:$I$35,MATCH($A62,Παραδοχές!$C$4:$I$4,1))+($A62-INDEX(Παραδοχές!$C$4:$I$4,MATCH($A62,Παραδοχές!$C$4:$I$4,1)))*(INDEX(Παραδοχές!$C$35:$I$35,MATCH($A62,Παραδοχές!$C$4:$I$4,1)+1)-INDEX(Παραδοχές!$C$35:$I$35,MATCH($A62,Παραδοχές!$C$4:$I$4,1)))/(INDEX(Παραδοχές!$C$4:$I$4,MATCH($A62,Παραδοχές!$C$4:$I$4,1)+1)-INDEX(Παραδοχές!$C$4:$I$4,MATCH($A62,Παραδοχές!$C$4:$I$4,1))))</f>
        <v>-0.45</v>
      </c>
      <c r="Z62" s="5">
        <f>IF($A62&gt;=Παραδοχές!$I$4,INDEX(Παραδοχές!$C$36:$I$36,7),INDEX(Παραδοχές!$C$36:$I$36,MATCH($A62,Παραδοχές!$C$4:$I$4,1))+($A62-INDEX(Παραδοχές!$C$4:$I$4,MATCH($A62,Παραδοχές!$C$4:$I$4,1)))*(INDEX(Παραδοχές!$C$36:$I$36,MATCH($A62,Παραδοχές!$C$4:$I$4,1)+1)-INDEX(Παραδοχές!$C$36:$I$36,MATCH($A62,Παραδοχές!$C$4:$I$4,1)))/(INDEX(Παραδοχές!$C$4:$I$4,MATCH($A62,Παραδοχές!$C$4:$I$4,1)+1)-INDEX(Παραδοχές!$C$4:$I$4,MATCH($A62,Παραδοχές!$C$4:$I$4,1))))</f>
        <v>-0.1</v>
      </c>
      <c r="AA62" s="5">
        <f>IF($A62&gt;=Παραδοχές!$I$4,INDEX(Παραδοχές!$C$37:$I$37,7),INDEX(Παραδοχές!$C$37:$I$37,MATCH($A62,Παραδοχές!$C$4:$I$4,1))+($A62-INDEX(Παραδοχές!$C$4:$I$4,MATCH($A62,Παραδοχές!$C$4:$I$4,1)))*(INDEX(Παραδοχές!$C$37:$I$37,MATCH($A62,Παραδοχές!$C$4:$I$4,1)+1)-INDEX(Παραδοχές!$C$37:$I$37,MATCH($A62,Παραδοχές!$C$4:$I$4,1)))/(INDEX(Παραδοχές!$C$4:$I$4,MATCH($A62,Παραδοχές!$C$4:$I$4,1)+1)-INDEX(Παραδοχές!$C$4:$I$4,MATCH($A62,Παραδοχές!$C$4:$I$4,1))))</f>
        <v>-0.7</v>
      </c>
      <c r="AB62" s="5">
        <f>IF($A62&gt;=Παραδοχές!$I$4,INDEX(Παραδοχές!$C$38:$I$38,7),INDEX(Παραδοχές!$C$38:$I$38,MATCH($A62,Παραδοχές!$C$4:$I$4,1))+($A62-INDEX(Παραδοχές!$C$4:$I$4,MATCH($A62,Παραδοχές!$C$4:$I$4,1)))*(INDEX(Παραδοχές!$C$38:$I$38,MATCH($A62,Παραδοχές!$C$4:$I$4,1)+1)-INDEX(Παραδοχές!$C$38:$I$38,MATCH($A62,Παραδοχές!$C$4:$I$4,1)))/(INDEX(Παραδοχές!$C$4:$I$4,MATCH($A62,Παραδοχές!$C$4:$I$4,1)+1)-INDEX(Παραδοχές!$C$4:$I$4,MATCH($A62,Παραδοχές!$C$4:$I$4,1))))</f>
        <v>-0.2</v>
      </c>
      <c r="AC62" s="5">
        <f>IF($A62&gt;=Παραδοχές!$I$4,INDEX(Παραδοχές!$C$39:$I$39,7),INDEX(Παραδοχές!$C$39:$I$39,MATCH($A62,Παραδοχές!$C$4:$I$4,1))+($A62-INDEX(Παραδοχές!$C$4:$I$4,MATCH($A62,Παραδοχές!$C$4:$I$4,1)))*(INDEX(Παραδοχές!$C$39:$I$39,MATCH($A62,Παραδοχές!$C$4:$I$4,1)+1)-INDEX(Παραδοχές!$C$39:$I$39,MATCH($A62,Παραδοχές!$C$4:$I$4,1)))/(INDEX(Παραδοχές!$C$4:$I$4,MATCH($A62,Παραδοχές!$C$4:$I$4,1)+1)-INDEX(Παραδοχές!$C$4:$I$4,MATCH($A62,Παραδοχές!$C$4:$I$4,1))))</f>
        <v>-0.15</v>
      </c>
      <c r="AD62" s="5">
        <f>IF($A62&gt;=Παραδοχές!$I$4,INDEX(Παραδοχές!$C$40:$I$40,7),INDEX(Παραδοχές!$C$40:$I$40,MATCH($A62,Παραδοχές!$C$4:$I$4,1))+($A62-INDEX(Παραδοχές!$C$4:$I$4,MATCH($A62,Παραδοχές!$C$4:$I$4,1)))*(INDEX(Παραδοχές!$C$40:$I$40,MATCH($A62,Παραδοχές!$C$4:$I$4,1)+1)-INDEX(Παραδοχές!$C$40:$I$40,MATCH($A62,Παραδοχές!$C$4:$I$4,1)))/(INDEX(Παραδοχές!$C$4:$I$4,MATCH($A62,Παραδοχές!$C$4:$I$4,1)+1)-INDEX(Παραδοχές!$C$4:$I$4,MATCH($A62,Παραδοχές!$C$4:$I$4,1))))</f>
        <v>-0.12</v>
      </c>
      <c r="AE62" s="5">
        <f>IF($A62&gt;=Παραδοχές!$I$4,INDEX(Παραδοχές!$C$41:$I$41,7),INDEX(Παραδοχές!$C$41:$I$41,MATCH($A62,Παραδοχές!$C$4:$I$4,1))+($A62-INDEX(Παραδοχές!$C$4:$I$4,MATCH($A62,Παραδοχές!$C$4:$I$4,1)))*(INDEX(Παραδοχές!$C$41:$I$41,MATCH($A62,Παραδοχές!$C$4:$I$4,1)+1)-INDEX(Παραδοχές!$C$41:$I$41,MATCH($A62,Παραδοχές!$C$4:$I$4,1)))/(INDEX(Παραδοχές!$C$4:$I$4,MATCH($A62,Παραδοχές!$C$4:$I$4,1)+1)-INDEX(Παραδοχές!$C$4:$I$4,MATCH($A62,Παραδοχές!$C$4:$I$4,1))))</f>
        <v>2.2000000000000002</v>
      </c>
      <c r="AF62" s="5">
        <f>IF($A62&gt;=Παραδοχές!$I$4,INDEX(Παραδοχές!$C$42:$I$42,7),INDEX(Παραδοχές!$C$42:$I$42,MATCH($A62,Παραδοχές!$C$4:$I$4,1))+($A62-INDEX(Παραδοχές!$C$4:$I$4,MATCH($A62,Παραδοχές!$C$4:$I$4,1)))*(INDEX(Παραδοχές!$C$42:$I$42,MATCH($A62,Παραδοχές!$C$4:$I$4,1)+1)-INDEX(Παραδοχές!$C$42:$I$42,MATCH($A62,Παραδοχές!$C$4:$I$4,1)))/(INDEX(Παραδοχές!$C$4:$I$4,MATCH($A62,Παραδοχές!$C$4:$I$4,1)+1)-INDEX(Παραδοχές!$C$4:$I$4,MATCH($A62,Παραδοχές!$C$4:$I$4,1))))</f>
        <v>-1</v>
      </c>
    </row>
    <row r="63" spans="1:32" ht="15" customHeight="1" x14ac:dyDescent="0.25">
      <c r="A63" s="4">
        <v>2087</v>
      </c>
      <c r="B63" s="5">
        <f>IF($A63&gt;=Παραδοχές!$I$4,INDEX(Παραδοχές!$C$5:$I$5,7),INDEX(Παραδοχές!$C$5:$I$5,MATCH($A63,Παραδοχές!$C$4:$I$4,1))+($A63-INDEX(Παραδοχές!$C$4:$I$4,MATCH($A63,Παραδοχές!$C$4:$I$4,1)))*(INDEX(Παραδοχές!$C$5:$I$5,MATCH($A63,Παραδοχές!$C$4:$I$4,1)+1)-INDEX(Παραδοχές!$C$5:$I$5,MATCH($A63,Παραδοχές!$C$4:$I$4,1)))/(INDEX(Παραδοχές!$C$4:$I$4,MATCH($A63,Παραδοχές!$C$4:$I$4,1)+1)-INDEX(Παραδοχές!$C$4:$I$4,MATCH($A63,Παραδοχές!$C$4:$I$4,1))))</f>
        <v>1.2</v>
      </c>
      <c r="C63" s="5">
        <f>IF($A63&gt;=Παραδοχές!$I$4,INDEX(Παραδοχές!$C$6:$I$6,7),INDEX(Παραδοχές!$C$6:$I$6,MATCH($A63,Παραδοχές!$C$4:$I$4,1))+($A63-INDEX(Παραδοχές!$C$4:$I$4,MATCH($A63,Παραδοχές!$C$4:$I$4,1)))*(INDEX(Παραδοχές!$C$6:$I$6,MATCH($A63,Παραδοχές!$C$4:$I$4,1)+1)-INDEX(Παραδοχές!$C$6:$I$6,MATCH($A63,Παραδοχές!$C$4:$I$4,1)))/(INDEX(Παραδοχές!$C$4:$I$4,MATCH($A63,Παραδοχές!$C$4:$I$4,1)+1)-INDEX(Παραδοχές!$C$4:$I$4,MATCH($A63,Παραδοχές!$C$4:$I$4,1))))</f>
        <v>2</v>
      </c>
      <c r="D63" s="6">
        <f t="shared" si="5"/>
        <v>1655.86777089472</v>
      </c>
      <c r="E63" s="5">
        <f>CHOOSE(Παραδοχές!$C$15,IF($A63&gt;=Παραδοχές!$I$4,INDEX(Παραδοχές!$C$11:$I$11,7),INDEX(Παραδοχές!$C$11:$I$11,MATCH($A63,Παραδοχές!$C$4:$I$4,1))+($A63-INDEX(Παραδοχές!$C$4:$I$4,MATCH($A63,Παραδοχές!$C$4:$I$4,1)))*(INDEX(Παραδοχές!$C$11:$I$11,MATCH($A63,Παραδοχές!$C$4:$I$4,1)+1)-INDEX(Παραδοχές!$C$11:$I$11,MATCH($A63,Παραδοχές!$C$4:$I$4,1)))/(INDEX(Παραδοχές!$C$4:$I$4,MATCH($A63,Παραδοχές!$C$4:$I$4,1)+1)-INDEX(Παραδοχές!$C$4:$I$4,MATCH($A63,Παραδοχές!$C$4:$I$4,1)))),IF($A63&gt;=Παραδοχές!$I$4,INDEX(Παραδοχές!$C$12:$I$12,7),INDEX(Παραδοχές!$C$12:$I$12,MATCH($A63,Παραδοχές!$C$4:$I$4,1))+($A63-INDEX(Παραδοχές!$C$4:$I$4,MATCH($A63,Παραδοχές!$C$4:$I$4,1)))*(INDEX(Παραδοχές!$C$12:$I$12,MATCH($A63,Παραδοχές!$C$4:$I$4,1)+1)-INDEX(Παραδοχές!$C$12:$I$12,MATCH($A63,Παραδοχές!$C$4:$I$4,1)))/(INDEX(Παραδοχές!$C$4:$I$4,MATCH($A63,Παραδοχές!$C$4:$I$4,1)+1)-INDEX(Παραδοχές!$C$4:$I$4,MATCH($A63,Παραδοχές!$C$4:$I$4,1)))))</f>
        <v>11.4</v>
      </c>
      <c r="F63" s="5">
        <f>SUM(O63:S63)+Παραδοχές!$K$34*(X63+IF($A63&gt;=2027,Παραδοχές!$J$34,0))+Παραδοχές!$K$35*(Y63+IF($A63&gt;=2027,Παραδοχές!$J$35,0))+Παραδοχές!$K$36*(Z63+IF($A63&gt;=2027,Παραδοχές!$J$36,0))+Παραδοχές!$K$37*(AA63+IF($A63&gt;=2027,Παραδοχές!$J$37,0))+Παραδοχές!$K$38*(AB63+IF($A63&gt;=2027,Παραδοχές!$J$38,0))+Παραδοχές!$K$39*(AC63+IF($A63&gt;=2027,Παραδοχές!$J$39,0))+Παραδοχές!$K$40*(AD63+IF($A63&gt;=2027,Παραδοχές!$J$40,0))+Παραδοχές!$K$41*(AE63+IF($A63&gt;=2027,Παραδοχές!$J$41,0))+Παραδοχές!$K$42*(AF63+IF($A63&gt;=2027,Παραδοχές!$J$42,0))</f>
        <v>0</v>
      </c>
      <c r="G63" s="5">
        <f t="shared" si="0"/>
        <v>11.4</v>
      </c>
      <c r="H63" s="5">
        <f>CHOOSE(Παραδοχές!$C$15,IF($A63&gt;=Παραδοχές!$I$4,INDEX(Παραδοχές!$C$13:$I$13,7),INDEX(Παραδοχές!$C$13:$I$13,MATCH($A63,Παραδοχές!$C$4:$I$4,1))+($A63-INDEX(Παραδοχές!$C$4:$I$4,MATCH($A63,Παραδοχές!$C$4:$I$4,1)))*(INDEX(Παραδοχές!$C$13:$I$13,MATCH($A63,Παραδοχές!$C$4:$I$4,1)+1)-INDEX(Παραδοχές!$C$13:$I$13,MATCH($A63,Παραδοχές!$C$4:$I$4,1)))/(INDEX(Παραδοχές!$C$4:$I$4,MATCH($A63,Παραδοχές!$C$4:$I$4,1)+1)-INDEX(Παραδοχές!$C$4:$I$4,MATCH($A63,Παραδοχές!$C$4:$I$4,1)))),IF($A63&gt;=Παραδοχές!$I$4,INDEX(Παραδοχές!$C$14:$I$14,7),INDEX(Παραδοχές!$C$14:$I$14,MATCH($A63,Παραδοχές!$C$4:$I$4,1))+($A63-INDEX(Παραδοχές!$C$4:$I$4,MATCH($A63,Παραδοχές!$C$4:$I$4,1)))*(INDEX(Παραδοχές!$C$14:$I$14,MATCH($A63,Παραδοχές!$C$4:$I$4,1)+1)-INDEX(Παραδοχές!$C$14:$I$14,MATCH($A63,Παραδοχές!$C$4:$I$4,1)))/(INDEX(Παραδοχές!$C$4:$I$4,MATCH($A63,Παραδοχές!$C$4:$I$4,1)+1)-INDEX(Παραδοχές!$C$4:$I$4,MATCH($A63,Παραδοχές!$C$4:$I$4,1)))))</f>
        <v>6.15</v>
      </c>
      <c r="I63" s="5">
        <f t="shared" si="1"/>
        <v>5.25</v>
      </c>
      <c r="J63" s="10">
        <f t="shared" si="2"/>
        <v>86.933057971972801</v>
      </c>
      <c r="K63" s="10">
        <f t="shared" si="3"/>
        <v>188.768925881998</v>
      </c>
      <c r="L63" s="10">
        <f t="shared" si="4"/>
        <v>101.835867910025</v>
      </c>
      <c r="M63" s="10">
        <f>J63/POWER(1+Παραδοχές!$C$8,A63-2026)</f>
        <v>10.661630309249</v>
      </c>
      <c r="N63" s="6">
        <f>SUM($M$2:M63)</f>
        <v>786.55839696375995</v>
      </c>
      <c r="O63" s="5">
        <f>Παραδοχές!$K$18*(IF($A63&gt;=Παραδοχές!$I$4,INDEX(Παραδοχές!$C$18:$I$18,7),INDEX(Παραδοχές!$C$18:$I$18,MATCH($A63,Παραδοχές!$C$4:$I$4,1))+($A63-INDEX(Παραδοχές!$C$4:$I$4,MATCH($A63,Παραδοχές!$C$4:$I$4,1)))*(INDEX(Παραδοχές!$C$18:$I$18,MATCH($A63,Παραδοχές!$C$4:$I$4,1)+1)-INDEX(Παραδοχές!$C$18:$I$18,MATCH($A63,Παραδοχές!$C$4:$I$4,1)))/(INDEX(Παραδοχές!$C$4:$I$4,MATCH($A63,Παραδοχές!$C$4:$I$4,1)+1)-INDEX(Παραδοχές!$C$4:$I$4,MATCH($A63,Παραδοχές!$C$4:$I$4,1)))))</f>
        <v>0</v>
      </c>
      <c r="P63" s="5">
        <f>Παραδοχές!$K$19*(IF($A63&gt;=Παραδοχές!$I$4,INDEX(Παραδοχές!$C$19:$I$19,7),INDEX(Παραδοχές!$C$19:$I$19,MATCH($A63,Παραδοχές!$C$4:$I$4,1))+($A63-INDEX(Παραδοχές!$C$4:$I$4,MATCH($A63,Παραδοχές!$C$4:$I$4,1)))*(INDEX(Παραδοχές!$C$19:$I$19,MATCH($A63,Παραδοχές!$C$4:$I$4,1)+1)-INDEX(Παραδοχές!$C$19:$I$19,MATCH($A63,Παραδοχές!$C$4:$I$4,1)))/(INDEX(Παραδοχές!$C$4:$I$4,MATCH($A63,Παραδοχές!$C$4:$I$4,1)+1)-INDEX(Παραδοχές!$C$4:$I$4,MATCH($A63,Παραδοχές!$C$4:$I$4,1)))))</f>
        <v>0</v>
      </c>
      <c r="Q63" s="5">
        <f>Παραδοχές!$K$20*(IF($A63&gt;=Παραδοχές!$I$4,INDEX(Παραδοχές!$C$20:$I$20,7),INDEX(Παραδοχές!$C$20:$I$20,MATCH($A63,Παραδοχές!$C$4:$I$4,1))+($A63-INDEX(Παραδοχές!$C$4:$I$4,MATCH($A63,Παραδοχές!$C$4:$I$4,1)))*(INDEX(Παραδοχές!$C$20:$I$20,MATCH($A63,Παραδοχές!$C$4:$I$4,1)+1)-INDEX(Παραδοχές!$C$20:$I$20,MATCH($A63,Παραδοχές!$C$4:$I$4,1)))/(INDEX(Παραδοχές!$C$4:$I$4,MATCH($A63,Παραδοχές!$C$4:$I$4,1)+1)-INDEX(Παραδοχές!$C$4:$I$4,MATCH($A63,Παραδοχές!$C$4:$I$4,1)))))</f>
        <v>0</v>
      </c>
      <c r="R63" s="5">
        <f>Παραδοχές!$K$21*(IF($A63&gt;=Παραδοχές!$I$4,INDEX(Παραδοχές!$C$21:$I$21,7),INDEX(Παραδοχές!$C$21:$I$21,MATCH($A63,Παραδοχές!$C$4:$I$4,1))+($A63-INDEX(Παραδοχές!$C$4:$I$4,MATCH($A63,Παραδοχές!$C$4:$I$4,1)))*(INDEX(Παραδοχές!$C$21:$I$21,MATCH($A63,Παραδοχές!$C$4:$I$4,1)+1)-INDEX(Παραδοχές!$C$21:$I$21,MATCH($A63,Παραδοχές!$C$4:$I$4,1)))/(INDEX(Παραδοχές!$C$4:$I$4,MATCH($A63,Παραδοχές!$C$4:$I$4,1)+1)-INDEX(Παραδοχές!$C$4:$I$4,MATCH($A63,Παραδοχές!$C$4:$I$4,1)))))</f>
        <v>0</v>
      </c>
      <c r="S63" s="5">
        <f>Παραδοχές!$K$22*(IF($A63&gt;=Παραδοχές!$I$4,INDEX(Παραδοχές!$C$22:$I$22,7),INDEX(Παραδοχές!$C$22:$I$22,MATCH($A63,Παραδοχές!$C$4:$I$4,1))+($A63-INDEX(Παραδοχές!$C$4:$I$4,MATCH($A63,Παραδοχές!$C$4:$I$4,1)))*(INDEX(Παραδοχές!$C$22:$I$22,MATCH($A63,Παραδοχές!$C$4:$I$4,1)+1)-INDEX(Παραδοχές!$C$22:$I$22,MATCH($A63,Παραδοχές!$C$4:$I$4,1)))/(INDEX(Παραδοχές!$C$4:$I$4,MATCH($A63,Παραδοχές!$C$4:$I$4,1)+1)-INDEX(Παραδοχές!$C$4:$I$4,MATCH($A63,Παραδοχές!$C$4:$I$4,1)))))</f>
        <v>0</v>
      </c>
      <c r="T63" s="6">
        <f>IF($A63&gt;=Παραδοχές!$I$4,INDEX(Παραδοχές!$C$26:$I$26,7),INDEX(Παραδοχές!$C$26:$I$26,MATCH($A63,Παραδοχές!$C$4:$I$4,1))+($A63-INDEX(Παραδοχές!$C$4:$I$4,MATCH($A63,Παραδοχές!$C$4:$I$4,1)))*(INDEX(Παραδοχές!$C$26:$I$26,MATCH($A63,Παραδοχές!$C$4:$I$4,1)+1)-INDEX(Παραδοχές!$C$26:$I$26,MATCH($A63,Παραδοχές!$C$4:$I$4,1)))/(INDEX(Παραδοχές!$C$4:$I$4,MATCH($A63,Παραδοχές!$C$4:$I$4,1)+1)-INDEX(Παραδοχές!$C$4:$I$4,MATCH($A63,Παραδοχές!$C$4:$I$4,1))))</f>
        <v>2511</v>
      </c>
      <c r="U63" s="6">
        <f>IF($A63&gt;=Παραδοχές!$I$4,INDEX(Παραδοχές!$C$27:$I$27,7),INDEX(Παραδοχές!$C$27:$I$27,MATCH($A63,Παραδοχές!$C$4:$I$4,1))+($A63-INDEX(Παραδοχές!$C$4:$I$4,MATCH($A63,Παραδοχές!$C$4:$I$4,1)))*(INDEX(Παραδοχές!$C$27:$I$27,MATCH($A63,Παραδοχές!$C$4:$I$4,1)+1)-INDEX(Παραδοχές!$C$27:$I$27,MATCH($A63,Παραδοχές!$C$4:$I$4,1)))/(INDEX(Παραδοχές!$C$4:$I$4,MATCH($A63,Παραδοχές!$C$4:$I$4,1)+1)-INDEX(Παραδοχές!$C$4:$I$4,MATCH($A63,Παραδοχές!$C$4:$I$4,1))))</f>
        <v>3749</v>
      </c>
      <c r="V63" s="12">
        <f>IF($A63&gt;=Παραδοχές!$I$4,INDEX(Παραδοχές!$C$28:$I$28,7),INDEX(Παραδοχές!$C$28:$I$28,MATCH($A63,Παραδοχές!$C$4:$I$4,1))+($A63-INDEX(Παραδοχές!$C$4:$I$4,MATCH($A63,Παραδοχές!$C$4:$I$4,1)))*(INDEX(Παραδοχές!$C$28:$I$28,MATCH($A63,Παραδοχές!$C$4:$I$4,1)+1)-INDEX(Παραδοχές!$C$28:$I$28,MATCH($A63,Παραδοχές!$C$4:$I$4,1)))/(INDEX(Παραδοχές!$C$4:$I$4,MATCH($A63,Παραδοχές!$C$4:$I$4,1)+1)-INDEX(Παραδοχές!$C$4:$I$4,MATCH($A63,Παραδοχές!$C$4:$I$4,1))))</f>
        <v>66</v>
      </c>
      <c r="W63" s="13">
        <f>1/POWER(1+Παραδοχές!$C$8,A63-2026)</f>
        <v>0.122641841411887</v>
      </c>
      <c r="X63" s="5">
        <f>IF($A63&gt;=Παραδοχές!$I$4,INDEX(Παραδοχές!$C$34:$I$34,7),INDEX(Παραδοχές!$C$34:$I$34,MATCH($A63,Παραδοχές!$C$4:$I$4,1))+($A63-INDEX(Παραδοχές!$C$4:$I$4,MATCH($A63,Παραδοχές!$C$4:$I$4,1)))*(INDEX(Παραδοχές!$C$34:$I$34,MATCH($A63,Παραδοχές!$C$4:$I$4,1)+1)-INDEX(Παραδοχές!$C$34:$I$34,MATCH($A63,Παραδοχές!$C$4:$I$4,1)))/(INDEX(Παραδοχές!$C$4:$I$4,MATCH($A63,Παραδοχές!$C$4:$I$4,1)+1)-INDEX(Παραδοχές!$C$4:$I$4,MATCH($A63,Παραδοχές!$C$4:$I$4,1))))</f>
        <v>-1</v>
      </c>
      <c r="Y63" s="5">
        <f>IF($A63&gt;=Παραδοχές!$I$4,INDEX(Παραδοχές!$C$35:$I$35,7),INDEX(Παραδοχές!$C$35:$I$35,MATCH($A63,Παραδοχές!$C$4:$I$4,1))+($A63-INDEX(Παραδοχές!$C$4:$I$4,MATCH($A63,Παραδοχές!$C$4:$I$4,1)))*(INDEX(Παραδοχές!$C$35:$I$35,MATCH($A63,Παραδοχές!$C$4:$I$4,1)+1)-INDEX(Παραδοχές!$C$35:$I$35,MATCH($A63,Παραδοχές!$C$4:$I$4,1)))/(INDEX(Παραδοχές!$C$4:$I$4,MATCH($A63,Παραδοχές!$C$4:$I$4,1)+1)-INDEX(Παραδοχές!$C$4:$I$4,MATCH($A63,Παραδοχές!$C$4:$I$4,1))))</f>
        <v>-0.45</v>
      </c>
      <c r="Z63" s="5">
        <f>IF($A63&gt;=Παραδοχές!$I$4,INDEX(Παραδοχές!$C$36:$I$36,7),INDEX(Παραδοχές!$C$36:$I$36,MATCH($A63,Παραδοχές!$C$4:$I$4,1))+($A63-INDEX(Παραδοχές!$C$4:$I$4,MATCH($A63,Παραδοχές!$C$4:$I$4,1)))*(INDEX(Παραδοχές!$C$36:$I$36,MATCH($A63,Παραδοχές!$C$4:$I$4,1)+1)-INDEX(Παραδοχές!$C$36:$I$36,MATCH($A63,Παραδοχές!$C$4:$I$4,1)))/(INDEX(Παραδοχές!$C$4:$I$4,MATCH($A63,Παραδοχές!$C$4:$I$4,1)+1)-INDEX(Παραδοχές!$C$4:$I$4,MATCH($A63,Παραδοχές!$C$4:$I$4,1))))</f>
        <v>-0.1</v>
      </c>
      <c r="AA63" s="5">
        <f>IF($A63&gt;=Παραδοχές!$I$4,INDEX(Παραδοχές!$C$37:$I$37,7),INDEX(Παραδοχές!$C$37:$I$37,MATCH($A63,Παραδοχές!$C$4:$I$4,1))+($A63-INDEX(Παραδοχές!$C$4:$I$4,MATCH($A63,Παραδοχές!$C$4:$I$4,1)))*(INDEX(Παραδοχές!$C$37:$I$37,MATCH($A63,Παραδοχές!$C$4:$I$4,1)+1)-INDEX(Παραδοχές!$C$37:$I$37,MATCH($A63,Παραδοχές!$C$4:$I$4,1)))/(INDEX(Παραδοχές!$C$4:$I$4,MATCH($A63,Παραδοχές!$C$4:$I$4,1)+1)-INDEX(Παραδοχές!$C$4:$I$4,MATCH($A63,Παραδοχές!$C$4:$I$4,1))))</f>
        <v>-0.7</v>
      </c>
      <c r="AB63" s="5">
        <f>IF($A63&gt;=Παραδοχές!$I$4,INDEX(Παραδοχές!$C$38:$I$38,7),INDEX(Παραδοχές!$C$38:$I$38,MATCH($A63,Παραδοχές!$C$4:$I$4,1))+($A63-INDEX(Παραδοχές!$C$4:$I$4,MATCH($A63,Παραδοχές!$C$4:$I$4,1)))*(INDEX(Παραδοχές!$C$38:$I$38,MATCH($A63,Παραδοχές!$C$4:$I$4,1)+1)-INDEX(Παραδοχές!$C$38:$I$38,MATCH($A63,Παραδοχές!$C$4:$I$4,1)))/(INDEX(Παραδοχές!$C$4:$I$4,MATCH($A63,Παραδοχές!$C$4:$I$4,1)+1)-INDEX(Παραδοχές!$C$4:$I$4,MATCH($A63,Παραδοχές!$C$4:$I$4,1))))</f>
        <v>-0.2</v>
      </c>
      <c r="AC63" s="5">
        <f>IF($A63&gt;=Παραδοχές!$I$4,INDEX(Παραδοχές!$C$39:$I$39,7),INDEX(Παραδοχές!$C$39:$I$39,MATCH($A63,Παραδοχές!$C$4:$I$4,1))+($A63-INDEX(Παραδοχές!$C$4:$I$4,MATCH($A63,Παραδοχές!$C$4:$I$4,1)))*(INDEX(Παραδοχές!$C$39:$I$39,MATCH($A63,Παραδοχές!$C$4:$I$4,1)+1)-INDEX(Παραδοχές!$C$39:$I$39,MATCH($A63,Παραδοχές!$C$4:$I$4,1)))/(INDEX(Παραδοχές!$C$4:$I$4,MATCH($A63,Παραδοχές!$C$4:$I$4,1)+1)-INDEX(Παραδοχές!$C$4:$I$4,MATCH($A63,Παραδοχές!$C$4:$I$4,1))))</f>
        <v>-0.15</v>
      </c>
      <c r="AD63" s="5">
        <f>IF($A63&gt;=Παραδοχές!$I$4,INDEX(Παραδοχές!$C$40:$I$40,7),INDEX(Παραδοχές!$C$40:$I$40,MATCH($A63,Παραδοχές!$C$4:$I$4,1))+($A63-INDEX(Παραδοχές!$C$4:$I$4,MATCH($A63,Παραδοχές!$C$4:$I$4,1)))*(INDEX(Παραδοχές!$C$40:$I$40,MATCH($A63,Παραδοχές!$C$4:$I$4,1)+1)-INDEX(Παραδοχές!$C$40:$I$40,MATCH($A63,Παραδοχές!$C$4:$I$4,1)))/(INDEX(Παραδοχές!$C$4:$I$4,MATCH($A63,Παραδοχές!$C$4:$I$4,1)+1)-INDEX(Παραδοχές!$C$4:$I$4,MATCH($A63,Παραδοχές!$C$4:$I$4,1))))</f>
        <v>-0.12</v>
      </c>
      <c r="AE63" s="5">
        <f>IF($A63&gt;=Παραδοχές!$I$4,INDEX(Παραδοχές!$C$41:$I$41,7),INDEX(Παραδοχές!$C$41:$I$41,MATCH($A63,Παραδοχές!$C$4:$I$4,1))+($A63-INDEX(Παραδοχές!$C$4:$I$4,MATCH($A63,Παραδοχές!$C$4:$I$4,1)))*(INDEX(Παραδοχές!$C$41:$I$41,MATCH($A63,Παραδοχές!$C$4:$I$4,1)+1)-INDEX(Παραδοχές!$C$41:$I$41,MATCH($A63,Παραδοχές!$C$4:$I$4,1)))/(INDEX(Παραδοχές!$C$4:$I$4,MATCH($A63,Παραδοχές!$C$4:$I$4,1)+1)-INDEX(Παραδοχές!$C$4:$I$4,MATCH($A63,Παραδοχές!$C$4:$I$4,1))))</f>
        <v>2.2000000000000002</v>
      </c>
      <c r="AF63" s="5">
        <f>IF($A63&gt;=Παραδοχές!$I$4,INDEX(Παραδοχές!$C$42:$I$42,7),INDEX(Παραδοχές!$C$42:$I$42,MATCH($A63,Παραδοχές!$C$4:$I$4,1))+($A63-INDEX(Παραδοχές!$C$4:$I$4,MATCH($A63,Παραδοχές!$C$4:$I$4,1)))*(INDEX(Παραδοχές!$C$42:$I$42,MATCH($A63,Παραδοχές!$C$4:$I$4,1)+1)-INDEX(Παραδοχές!$C$42:$I$42,MATCH($A63,Παραδοχές!$C$4:$I$4,1)))/(INDEX(Παραδοχές!$C$4:$I$4,MATCH($A63,Παραδοχές!$C$4:$I$4,1)+1)-INDEX(Παραδοχές!$C$4:$I$4,MATCH($A63,Παραδοχές!$C$4:$I$4,1))))</f>
        <v>-1</v>
      </c>
    </row>
    <row r="64" spans="1:32" ht="15" customHeight="1" x14ac:dyDescent="0.25">
      <c r="A64" s="4">
        <v>2088</v>
      </c>
      <c r="B64" s="5">
        <f>IF($A64&gt;=Παραδοχές!$I$4,INDEX(Παραδοχές!$C$5:$I$5,7),INDEX(Παραδοχές!$C$5:$I$5,MATCH($A64,Παραδοχές!$C$4:$I$4,1))+($A64-INDEX(Παραδοχές!$C$4:$I$4,MATCH($A64,Παραδοχές!$C$4:$I$4,1)))*(INDEX(Παραδοχές!$C$5:$I$5,MATCH($A64,Παραδοχές!$C$4:$I$4,1)+1)-INDEX(Παραδοχές!$C$5:$I$5,MATCH($A64,Παραδοχές!$C$4:$I$4,1)))/(INDEX(Παραδοχές!$C$4:$I$4,MATCH($A64,Παραδοχές!$C$4:$I$4,1)+1)-INDEX(Παραδοχές!$C$4:$I$4,MATCH($A64,Παραδοχές!$C$4:$I$4,1))))</f>
        <v>1.2</v>
      </c>
      <c r="C64" s="5">
        <f>IF($A64&gt;=Παραδοχές!$I$4,INDEX(Παραδοχές!$C$6:$I$6,7),INDEX(Παραδοχές!$C$6:$I$6,MATCH($A64,Παραδοχές!$C$4:$I$4,1))+($A64-INDEX(Παραδοχές!$C$4:$I$4,MATCH($A64,Παραδοχές!$C$4:$I$4,1)))*(INDEX(Παραδοχές!$C$6:$I$6,MATCH($A64,Παραδοχές!$C$4:$I$4,1)+1)-INDEX(Παραδοχές!$C$6:$I$6,MATCH($A64,Παραδοχές!$C$4:$I$4,1)))/(INDEX(Παραδοχές!$C$4:$I$4,MATCH($A64,Παραδοχές!$C$4:$I$4,1)+1)-INDEX(Παραδοχές!$C$4:$I$4,MATCH($A64,Παραδοχές!$C$4:$I$4,1))))</f>
        <v>2</v>
      </c>
      <c r="D64" s="6">
        <f t="shared" si="5"/>
        <v>1708.85553956335</v>
      </c>
      <c r="E64" s="5">
        <f>CHOOSE(Παραδοχές!$C$15,IF($A64&gt;=Παραδοχές!$I$4,INDEX(Παραδοχές!$C$11:$I$11,7),INDEX(Παραδοχές!$C$11:$I$11,MATCH($A64,Παραδοχές!$C$4:$I$4,1))+($A64-INDEX(Παραδοχές!$C$4:$I$4,MATCH($A64,Παραδοχές!$C$4:$I$4,1)))*(INDEX(Παραδοχές!$C$11:$I$11,MATCH($A64,Παραδοχές!$C$4:$I$4,1)+1)-INDEX(Παραδοχές!$C$11:$I$11,MATCH($A64,Παραδοχές!$C$4:$I$4,1)))/(INDEX(Παραδοχές!$C$4:$I$4,MATCH($A64,Παραδοχές!$C$4:$I$4,1)+1)-INDEX(Παραδοχές!$C$4:$I$4,MATCH($A64,Παραδοχές!$C$4:$I$4,1)))),IF($A64&gt;=Παραδοχές!$I$4,INDEX(Παραδοχές!$C$12:$I$12,7),INDEX(Παραδοχές!$C$12:$I$12,MATCH($A64,Παραδοχές!$C$4:$I$4,1))+($A64-INDEX(Παραδοχές!$C$4:$I$4,MATCH($A64,Παραδοχές!$C$4:$I$4,1)))*(INDEX(Παραδοχές!$C$12:$I$12,MATCH($A64,Παραδοχές!$C$4:$I$4,1)+1)-INDEX(Παραδοχές!$C$12:$I$12,MATCH($A64,Παραδοχές!$C$4:$I$4,1)))/(INDEX(Παραδοχές!$C$4:$I$4,MATCH($A64,Παραδοχές!$C$4:$I$4,1)+1)-INDEX(Παραδοχές!$C$4:$I$4,MATCH($A64,Παραδοχές!$C$4:$I$4,1)))))</f>
        <v>11.4</v>
      </c>
      <c r="F64" s="5">
        <f>SUM(O64:S64)+Παραδοχές!$K$34*(X64+IF($A64&gt;=2027,Παραδοχές!$J$34,0))+Παραδοχές!$K$35*(Y64+IF($A64&gt;=2027,Παραδοχές!$J$35,0))+Παραδοχές!$K$36*(Z64+IF($A64&gt;=2027,Παραδοχές!$J$36,0))+Παραδοχές!$K$37*(AA64+IF($A64&gt;=2027,Παραδοχές!$J$37,0))+Παραδοχές!$K$38*(AB64+IF($A64&gt;=2027,Παραδοχές!$J$38,0))+Παραδοχές!$K$39*(AC64+IF($A64&gt;=2027,Παραδοχές!$J$39,0))+Παραδοχές!$K$40*(AD64+IF($A64&gt;=2027,Παραδοχές!$J$40,0))+Παραδοχές!$K$41*(AE64+IF($A64&gt;=2027,Παραδοχές!$J$41,0))+Παραδοχές!$K$42*(AF64+IF($A64&gt;=2027,Παραδοχές!$J$42,0))</f>
        <v>0</v>
      </c>
      <c r="G64" s="5">
        <f t="shared" si="0"/>
        <v>11.4</v>
      </c>
      <c r="H64" s="5">
        <f>CHOOSE(Παραδοχές!$C$15,IF($A64&gt;=Παραδοχές!$I$4,INDEX(Παραδοχές!$C$13:$I$13,7),INDEX(Παραδοχές!$C$13:$I$13,MATCH($A64,Παραδοχές!$C$4:$I$4,1))+($A64-INDEX(Παραδοχές!$C$4:$I$4,MATCH($A64,Παραδοχές!$C$4:$I$4,1)))*(INDEX(Παραδοχές!$C$13:$I$13,MATCH($A64,Παραδοχές!$C$4:$I$4,1)+1)-INDEX(Παραδοχές!$C$13:$I$13,MATCH($A64,Παραδοχές!$C$4:$I$4,1)))/(INDEX(Παραδοχές!$C$4:$I$4,MATCH($A64,Παραδοχές!$C$4:$I$4,1)+1)-INDEX(Παραδοχές!$C$4:$I$4,MATCH($A64,Παραδοχές!$C$4:$I$4,1)))),IF($A64&gt;=Παραδοχές!$I$4,INDEX(Παραδοχές!$C$14:$I$14,7),INDEX(Παραδοχές!$C$14:$I$14,MATCH($A64,Παραδοχές!$C$4:$I$4,1))+($A64-INDEX(Παραδοχές!$C$4:$I$4,MATCH($A64,Παραδοχές!$C$4:$I$4,1)))*(INDEX(Παραδοχές!$C$14:$I$14,MATCH($A64,Παραδοχές!$C$4:$I$4,1)+1)-INDEX(Παραδοχές!$C$14:$I$14,MATCH($A64,Παραδοχές!$C$4:$I$4,1)))/(INDEX(Παραδοχές!$C$4:$I$4,MATCH($A64,Παραδοχές!$C$4:$I$4,1)+1)-INDEX(Παραδοχές!$C$4:$I$4,MATCH($A64,Παραδοχές!$C$4:$I$4,1)))))</f>
        <v>6.15</v>
      </c>
      <c r="I64" s="5">
        <f t="shared" si="1"/>
        <v>5.25</v>
      </c>
      <c r="J64" s="10">
        <f t="shared" si="2"/>
        <v>89.714915827075998</v>
      </c>
      <c r="K64" s="10">
        <f t="shared" si="3"/>
        <v>194.809531510222</v>
      </c>
      <c r="L64" s="10">
        <f t="shared" si="4"/>
        <v>105.094615683146</v>
      </c>
      <c r="M64" s="10">
        <f>J64/POWER(1+Παραδοχές!$C$8,A64-2026)</f>
        <v>10.6307270329904</v>
      </c>
      <c r="N64" s="6">
        <f>SUM($M$2:M64)</f>
        <v>797.18912399675003</v>
      </c>
      <c r="O64" s="5">
        <f>Παραδοχές!$K$18*(IF($A64&gt;=Παραδοχές!$I$4,INDEX(Παραδοχές!$C$18:$I$18,7),INDEX(Παραδοχές!$C$18:$I$18,MATCH($A64,Παραδοχές!$C$4:$I$4,1))+($A64-INDEX(Παραδοχές!$C$4:$I$4,MATCH($A64,Παραδοχές!$C$4:$I$4,1)))*(INDEX(Παραδοχές!$C$18:$I$18,MATCH($A64,Παραδοχές!$C$4:$I$4,1)+1)-INDEX(Παραδοχές!$C$18:$I$18,MATCH($A64,Παραδοχές!$C$4:$I$4,1)))/(INDEX(Παραδοχές!$C$4:$I$4,MATCH($A64,Παραδοχές!$C$4:$I$4,1)+1)-INDEX(Παραδοχές!$C$4:$I$4,MATCH($A64,Παραδοχές!$C$4:$I$4,1)))))</f>
        <v>0</v>
      </c>
      <c r="P64" s="5">
        <f>Παραδοχές!$K$19*(IF($A64&gt;=Παραδοχές!$I$4,INDEX(Παραδοχές!$C$19:$I$19,7),INDEX(Παραδοχές!$C$19:$I$19,MATCH($A64,Παραδοχές!$C$4:$I$4,1))+($A64-INDEX(Παραδοχές!$C$4:$I$4,MATCH($A64,Παραδοχές!$C$4:$I$4,1)))*(INDEX(Παραδοχές!$C$19:$I$19,MATCH($A64,Παραδοχές!$C$4:$I$4,1)+1)-INDEX(Παραδοχές!$C$19:$I$19,MATCH($A64,Παραδοχές!$C$4:$I$4,1)))/(INDEX(Παραδοχές!$C$4:$I$4,MATCH($A64,Παραδοχές!$C$4:$I$4,1)+1)-INDEX(Παραδοχές!$C$4:$I$4,MATCH($A64,Παραδοχές!$C$4:$I$4,1)))))</f>
        <v>0</v>
      </c>
      <c r="Q64" s="5">
        <f>Παραδοχές!$K$20*(IF($A64&gt;=Παραδοχές!$I$4,INDEX(Παραδοχές!$C$20:$I$20,7),INDEX(Παραδοχές!$C$20:$I$20,MATCH($A64,Παραδοχές!$C$4:$I$4,1))+($A64-INDEX(Παραδοχές!$C$4:$I$4,MATCH($A64,Παραδοχές!$C$4:$I$4,1)))*(INDEX(Παραδοχές!$C$20:$I$20,MATCH($A64,Παραδοχές!$C$4:$I$4,1)+1)-INDEX(Παραδοχές!$C$20:$I$20,MATCH($A64,Παραδοχές!$C$4:$I$4,1)))/(INDEX(Παραδοχές!$C$4:$I$4,MATCH($A64,Παραδοχές!$C$4:$I$4,1)+1)-INDEX(Παραδοχές!$C$4:$I$4,MATCH($A64,Παραδοχές!$C$4:$I$4,1)))))</f>
        <v>0</v>
      </c>
      <c r="R64" s="5">
        <f>Παραδοχές!$K$21*(IF($A64&gt;=Παραδοχές!$I$4,INDEX(Παραδοχές!$C$21:$I$21,7),INDEX(Παραδοχές!$C$21:$I$21,MATCH($A64,Παραδοχές!$C$4:$I$4,1))+($A64-INDEX(Παραδοχές!$C$4:$I$4,MATCH($A64,Παραδοχές!$C$4:$I$4,1)))*(INDEX(Παραδοχές!$C$21:$I$21,MATCH($A64,Παραδοχές!$C$4:$I$4,1)+1)-INDEX(Παραδοχές!$C$21:$I$21,MATCH($A64,Παραδοχές!$C$4:$I$4,1)))/(INDEX(Παραδοχές!$C$4:$I$4,MATCH($A64,Παραδοχές!$C$4:$I$4,1)+1)-INDEX(Παραδοχές!$C$4:$I$4,MATCH($A64,Παραδοχές!$C$4:$I$4,1)))))</f>
        <v>0</v>
      </c>
      <c r="S64" s="5">
        <f>Παραδοχές!$K$22*(IF($A64&gt;=Παραδοχές!$I$4,INDEX(Παραδοχές!$C$22:$I$22,7),INDEX(Παραδοχές!$C$22:$I$22,MATCH($A64,Παραδοχές!$C$4:$I$4,1))+($A64-INDEX(Παραδοχές!$C$4:$I$4,MATCH($A64,Παραδοχές!$C$4:$I$4,1)))*(INDEX(Παραδοχές!$C$22:$I$22,MATCH($A64,Παραδοχές!$C$4:$I$4,1)+1)-INDEX(Παραδοχές!$C$22:$I$22,MATCH($A64,Παραδοχές!$C$4:$I$4,1)))/(INDEX(Παραδοχές!$C$4:$I$4,MATCH($A64,Παραδοχές!$C$4:$I$4,1)+1)-INDEX(Παραδοχές!$C$4:$I$4,MATCH($A64,Παραδοχές!$C$4:$I$4,1)))))</f>
        <v>0</v>
      </c>
      <c r="T64" s="6">
        <f>IF($A64&gt;=Παραδοχές!$I$4,INDEX(Παραδοχές!$C$26:$I$26,7),INDEX(Παραδοχές!$C$26:$I$26,MATCH($A64,Παραδοχές!$C$4:$I$4,1))+($A64-INDEX(Παραδοχές!$C$4:$I$4,MATCH($A64,Παραδοχές!$C$4:$I$4,1)))*(INDEX(Παραδοχές!$C$26:$I$26,MATCH($A64,Παραδοχές!$C$4:$I$4,1)+1)-INDEX(Παραδοχές!$C$26:$I$26,MATCH($A64,Παραδοχές!$C$4:$I$4,1)))/(INDEX(Παραδοχές!$C$4:$I$4,MATCH($A64,Παραδοχές!$C$4:$I$4,1)+1)-INDEX(Παραδοχές!$C$4:$I$4,MATCH($A64,Παραδοχές!$C$4:$I$4,1))))</f>
        <v>2511</v>
      </c>
      <c r="U64" s="6">
        <f>IF($A64&gt;=Παραδοχές!$I$4,INDEX(Παραδοχές!$C$27:$I$27,7),INDEX(Παραδοχές!$C$27:$I$27,MATCH($A64,Παραδοχές!$C$4:$I$4,1))+($A64-INDEX(Παραδοχές!$C$4:$I$4,MATCH($A64,Παραδοχές!$C$4:$I$4,1)))*(INDEX(Παραδοχές!$C$27:$I$27,MATCH($A64,Παραδοχές!$C$4:$I$4,1)+1)-INDEX(Παραδοχές!$C$27:$I$27,MATCH($A64,Παραδοχές!$C$4:$I$4,1)))/(INDEX(Παραδοχές!$C$4:$I$4,MATCH($A64,Παραδοχές!$C$4:$I$4,1)+1)-INDEX(Παραδοχές!$C$4:$I$4,MATCH($A64,Παραδοχές!$C$4:$I$4,1))))</f>
        <v>3749</v>
      </c>
      <c r="V64" s="12">
        <f>IF($A64&gt;=Παραδοχές!$I$4,INDEX(Παραδοχές!$C$28:$I$28,7),INDEX(Παραδοχές!$C$28:$I$28,MATCH($A64,Παραδοχές!$C$4:$I$4,1))+($A64-INDEX(Παραδοχές!$C$4:$I$4,MATCH($A64,Παραδοχές!$C$4:$I$4,1)))*(INDEX(Παραδοχές!$C$28:$I$28,MATCH($A64,Παραδοχές!$C$4:$I$4,1)+1)-INDEX(Παραδοχές!$C$28:$I$28,MATCH($A64,Παραδοχές!$C$4:$I$4,1)))/(INDEX(Παραδοχές!$C$4:$I$4,MATCH($A64,Παραδοχές!$C$4:$I$4,1)+1)-INDEX(Παραδοχές!$C$4:$I$4,MATCH($A64,Παραδοχές!$C$4:$I$4,1))))</f>
        <v>66</v>
      </c>
      <c r="W64" s="13">
        <f>1/POWER(1+Παραδοχές!$C$8,A64-2026)</f>
        <v>0.118494532765108</v>
      </c>
      <c r="X64" s="5">
        <f>IF($A64&gt;=Παραδοχές!$I$4,INDEX(Παραδοχές!$C$34:$I$34,7),INDEX(Παραδοχές!$C$34:$I$34,MATCH($A64,Παραδοχές!$C$4:$I$4,1))+($A64-INDEX(Παραδοχές!$C$4:$I$4,MATCH($A64,Παραδοχές!$C$4:$I$4,1)))*(INDEX(Παραδοχές!$C$34:$I$34,MATCH($A64,Παραδοχές!$C$4:$I$4,1)+1)-INDEX(Παραδοχές!$C$34:$I$34,MATCH($A64,Παραδοχές!$C$4:$I$4,1)))/(INDEX(Παραδοχές!$C$4:$I$4,MATCH($A64,Παραδοχές!$C$4:$I$4,1)+1)-INDEX(Παραδοχές!$C$4:$I$4,MATCH($A64,Παραδοχές!$C$4:$I$4,1))))</f>
        <v>-1</v>
      </c>
      <c r="Y64" s="5">
        <f>IF($A64&gt;=Παραδοχές!$I$4,INDEX(Παραδοχές!$C$35:$I$35,7),INDEX(Παραδοχές!$C$35:$I$35,MATCH($A64,Παραδοχές!$C$4:$I$4,1))+($A64-INDEX(Παραδοχές!$C$4:$I$4,MATCH($A64,Παραδοχές!$C$4:$I$4,1)))*(INDEX(Παραδοχές!$C$35:$I$35,MATCH($A64,Παραδοχές!$C$4:$I$4,1)+1)-INDEX(Παραδοχές!$C$35:$I$35,MATCH($A64,Παραδοχές!$C$4:$I$4,1)))/(INDEX(Παραδοχές!$C$4:$I$4,MATCH($A64,Παραδοχές!$C$4:$I$4,1)+1)-INDEX(Παραδοχές!$C$4:$I$4,MATCH($A64,Παραδοχές!$C$4:$I$4,1))))</f>
        <v>-0.45</v>
      </c>
      <c r="Z64" s="5">
        <f>IF($A64&gt;=Παραδοχές!$I$4,INDEX(Παραδοχές!$C$36:$I$36,7),INDEX(Παραδοχές!$C$36:$I$36,MATCH($A64,Παραδοχές!$C$4:$I$4,1))+($A64-INDEX(Παραδοχές!$C$4:$I$4,MATCH($A64,Παραδοχές!$C$4:$I$4,1)))*(INDEX(Παραδοχές!$C$36:$I$36,MATCH($A64,Παραδοχές!$C$4:$I$4,1)+1)-INDEX(Παραδοχές!$C$36:$I$36,MATCH($A64,Παραδοχές!$C$4:$I$4,1)))/(INDEX(Παραδοχές!$C$4:$I$4,MATCH($A64,Παραδοχές!$C$4:$I$4,1)+1)-INDEX(Παραδοχές!$C$4:$I$4,MATCH($A64,Παραδοχές!$C$4:$I$4,1))))</f>
        <v>-0.1</v>
      </c>
      <c r="AA64" s="5">
        <f>IF($A64&gt;=Παραδοχές!$I$4,INDEX(Παραδοχές!$C$37:$I$37,7),INDEX(Παραδοχές!$C$37:$I$37,MATCH($A64,Παραδοχές!$C$4:$I$4,1))+($A64-INDEX(Παραδοχές!$C$4:$I$4,MATCH($A64,Παραδοχές!$C$4:$I$4,1)))*(INDEX(Παραδοχές!$C$37:$I$37,MATCH($A64,Παραδοχές!$C$4:$I$4,1)+1)-INDEX(Παραδοχές!$C$37:$I$37,MATCH($A64,Παραδοχές!$C$4:$I$4,1)))/(INDEX(Παραδοχές!$C$4:$I$4,MATCH($A64,Παραδοχές!$C$4:$I$4,1)+1)-INDEX(Παραδοχές!$C$4:$I$4,MATCH($A64,Παραδοχές!$C$4:$I$4,1))))</f>
        <v>-0.7</v>
      </c>
      <c r="AB64" s="5">
        <f>IF($A64&gt;=Παραδοχές!$I$4,INDEX(Παραδοχές!$C$38:$I$38,7),INDEX(Παραδοχές!$C$38:$I$38,MATCH($A64,Παραδοχές!$C$4:$I$4,1))+($A64-INDEX(Παραδοχές!$C$4:$I$4,MATCH($A64,Παραδοχές!$C$4:$I$4,1)))*(INDEX(Παραδοχές!$C$38:$I$38,MATCH($A64,Παραδοχές!$C$4:$I$4,1)+1)-INDEX(Παραδοχές!$C$38:$I$38,MATCH($A64,Παραδοχές!$C$4:$I$4,1)))/(INDEX(Παραδοχές!$C$4:$I$4,MATCH($A64,Παραδοχές!$C$4:$I$4,1)+1)-INDEX(Παραδοχές!$C$4:$I$4,MATCH($A64,Παραδοχές!$C$4:$I$4,1))))</f>
        <v>-0.2</v>
      </c>
      <c r="AC64" s="5">
        <f>IF($A64&gt;=Παραδοχές!$I$4,INDEX(Παραδοχές!$C$39:$I$39,7),INDEX(Παραδοχές!$C$39:$I$39,MATCH($A64,Παραδοχές!$C$4:$I$4,1))+($A64-INDEX(Παραδοχές!$C$4:$I$4,MATCH($A64,Παραδοχές!$C$4:$I$4,1)))*(INDEX(Παραδοχές!$C$39:$I$39,MATCH($A64,Παραδοχές!$C$4:$I$4,1)+1)-INDEX(Παραδοχές!$C$39:$I$39,MATCH($A64,Παραδοχές!$C$4:$I$4,1)))/(INDEX(Παραδοχές!$C$4:$I$4,MATCH($A64,Παραδοχές!$C$4:$I$4,1)+1)-INDEX(Παραδοχές!$C$4:$I$4,MATCH($A64,Παραδοχές!$C$4:$I$4,1))))</f>
        <v>-0.15</v>
      </c>
      <c r="AD64" s="5">
        <f>IF($A64&gt;=Παραδοχές!$I$4,INDEX(Παραδοχές!$C$40:$I$40,7),INDEX(Παραδοχές!$C$40:$I$40,MATCH($A64,Παραδοχές!$C$4:$I$4,1))+($A64-INDEX(Παραδοχές!$C$4:$I$4,MATCH($A64,Παραδοχές!$C$4:$I$4,1)))*(INDEX(Παραδοχές!$C$40:$I$40,MATCH($A64,Παραδοχές!$C$4:$I$4,1)+1)-INDEX(Παραδοχές!$C$40:$I$40,MATCH($A64,Παραδοχές!$C$4:$I$4,1)))/(INDEX(Παραδοχές!$C$4:$I$4,MATCH($A64,Παραδοχές!$C$4:$I$4,1)+1)-INDEX(Παραδοχές!$C$4:$I$4,MATCH($A64,Παραδοχές!$C$4:$I$4,1))))</f>
        <v>-0.12</v>
      </c>
      <c r="AE64" s="5">
        <f>IF($A64&gt;=Παραδοχές!$I$4,INDEX(Παραδοχές!$C$41:$I$41,7),INDEX(Παραδοχές!$C$41:$I$41,MATCH($A64,Παραδοχές!$C$4:$I$4,1))+($A64-INDEX(Παραδοχές!$C$4:$I$4,MATCH($A64,Παραδοχές!$C$4:$I$4,1)))*(INDEX(Παραδοχές!$C$41:$I$41,MATCH($A64,Παραδοχές!$C$4:$I$4,1)+1)-INDEX(Παραδοχές!$C$41:$I$41,MATCH($A64,Παραδοχές!$C$4:$I$4,1)))/(INDEX(Παραδοχές!$C$4:$I$4,MATCH($A64,Παραδοχές!$C$4:$I$4,1)+1)-INDEX(Παραδοχές!$C$4:$I$4,MATCH($A64,Παραδοχές!$C$4:$I$4,1))))</f>
        <v>2.2000000000000002</v>
      </c>
      <c r="AF64" s="5">
        <f>IF($A64&gt;=Παραδοχές!$I$4,INDEX(Παραδοχές!$C$42:$I$42,7),INDEX(Παραδοχές!$C$42:$I$42,MATCH($A64,Παραδοχές!$C$4:$I$4,1))+($A64-INDEX(Παραδοχές!$C$4:$I$4,MATCH($A64,Παραδοχές!$C$4:$I$4,1)))*(INDEX(Παραδοχές!$C$42:$I$42,MATCH($A64,Παραδοχές!$C$4:$I$4,1)+1)-INDEX(Παραδοχές!$C$42:$I$42,MATCH($A64,Παραδοχές!$C$4:$I$4,1)))/(INDEX(Παραδοχές!$C$4:$I$4,MATCH($A64,Παραδοχές!$C$4:$I$4,1)+1)-INDEX(Παραδοχές!$C$4:$I$4,MATCH($A64,Παραδοχές!$C$4:$I$4,1))))</f>
        <v>-1</v>
      </c>
    </row>
    <row r="65" spans="1:32" ht="15" customHeight="1" x14ac:dyDescent="0.25">
      <c r="A65" s="4">
        <v>2089</v>
      </c>
      <c r="B65" s="5">
        <f>IF($A65&gt;=Παραδοχές!$I$4,INDEX(Παραδοχές!$C$5:$I$5,7),INDEX(Παραδοχές!$C$5:$I$5,MATCH($A65,Παραδοχές!$C$4:$I$4,1))+($A65-INDEX(Παραδοχές!$C$4:$I$4,MATCH($A65,Παραδοχές!$C$4:$I$4,1)))*(INDEX(Παραδοχές!$C$5:$I$5,MATCH($A65,Παραδοχές!$C$4:$I$4,1)+1)-INDEX(Παραδοχές!$C$5:$I$5,MATCH($A65,Παραδοχές!$C$4:$I$4,1)))/(INDEX(Παραδοχές!$C$4:$I$4,MATCH($A65,Παραδοχές!$C$4:$I$4,1)+1)-INDEX(Παραδοχές!$C$4:$I$4,MATCH($A65,Παραδοχές!$C$4:$I$4,1))))</f>
        <v>1.2</v>
      </c>
      <c r="C65" s="5">
        <f>IF($A65&gt;=Παραδοχές!$I$4,INDEX(Παραδοχές!$C$6:$I$6,7),INDEX(Παραδοχές!$C$6:$I$6,MATCH($A65,Παραδοχές!$C$4:$I$4,1))+($A65-INDEX(Παραδοχές!$C$4:$I$4,MATCH($A65,Παραδοχές!$C$4:$I$4,1)))*(INDEX(Παραδοχές!$C$6:$I$6,MATCH($A65,Παραδοχές!$C$4:$I$4,1)+1)-INDEX(Παραδοχές!$C$6:$I$6,MATCH($A65,Παραδοχές!$C$4:$I$4,1)))/(INDEX(Παραδοχές!$C$4:$I$4,MATCH($A65,Παραδοχές!$C$4:$I$4,1)+1)-INDEX(Παραδοχές!$C$4:$I$4,MATCH($A65,Παραδοχές!$C$4:$I$4,1))))</f>
        <v>2</v>
      </c>
      <c r="D65" s="6">
        <f t="shared" si="5"/>
        <v>1763.53891682938</v>
      </c>
      <c r="E65" s="5">
        <f>CHOOSE(Παραδοχές!$C$15,IF($A65&gt;=Παραδοχές!$I$4,INDEX(Παραδοχές!$C$11:$I$11,7),INDEX(Παραδοχές!$C$11:$I$11,MATCH($A65,Παραδοχές!$C$4:$I$4,1))+($A65-INDEX(Παραδοχές!$C$4:$I$4,MATCH($A65,Παραδοχές!$C$4:$I$4,1)))*(INDEX(Παραδοχές!$C$11:$I$11,MATCH($A65,Παραδοχές!$C$4:$I$4,1)+1)-INDEX(Παραδοχές!$C$11:$I$11,MATCH($A65,Παραδοχές!$C$4:$I$4,1)))/(INDEX(Παραδοχές!$C$4:$I$4,MATCH($A65,Παραδοχές!$C$4:$I$4,1)+1)-INDEX(Παραδοχές!$C$4:$I$4,MATCH($A65,Παραδοχές!$C$4:$I$4,1)))),IF($A65&gt;=Παραδοχές!$I$4,INDEX(Παραδοχές!$C$12:$I$12,7),INDEX(Παραδοχές!$C$12:$I$12,MATCH($A65,Παραδοχές!$C$4:$I$4,1))+($A65-INDEX(Παραδοχές!$C$4:$I$4,MATCH($A65,Παραδοχές!$C$4:$I$4,1)))*(INDEX(Παραδοχές!$C$12:$I$12,MATCH($A65,Παραδοχές!$C$4:$I$4,1)+1)-INDEX(Παραδοχές!$C$12:$I$12,MATCH($A65,Παραδοχές!$C$4:$I$4,1)))/(INDEX(Παραδοχές!$C$4:$I$4,MATCH($A65,Παραδοχές!$C$4:$I$4,1)+1)-INDEX(Παραδοχές!$C$4:$I$4,MATCH($A65,Παραδοχές!$C$4:$I$4,1)))))</f>
        <v>11.4</v>
      </c>
      <c r="F65" s="5">
        <f>SUM(O65:S65)+Παραδοχές!$K$34*(X65+IF($A65&gt;=2027,Παραδοχές!$J$34,0))+Παραδοχές!$K$35*(Y65+IF($A65&gt;=2027,Παραδοχές!$J$35,0))+Παραδοχές!$K$36*(Z65+IF($A65&gt;=2027,Παραδοχές!$J$36,0))+Παραδοχές!$K$37*(AA65+IF($A65&gt;=2027,Παραδοχές!$J$37,0))+Παραδοχές!$K$38*(AB65+IF($A65&gt;=2027,Παραδοχές!$J$38,0))+Παραδοχές!$K$39*(AC65+IF($A65&gt;=2027,Παραδοχές!$J$39,0))+Παραδοχές!$K$40*(AD65+IF($A65&gt;=2027,Παραδοχές!$J$40,0))+Παραδοχές!$K$41*(AE65+IF($A65&gt;=2027,Παραδοχές!$J$41,0))+Παραδοχές!$K$42*(AF65+IF($A65&gt;=2027,Παραδοχές!$J$42,0))</f>
        <v>0</v>
      </c>
      <c r="G65" s="5">
        <f t="shared" si="0"/>
        <v>11.4</v>
      </c>
      <c r="H65" s="5">
        <f>CHOOSE(Παραδοχές!$C$15,IF($A65&gt;=Παραδοχές!$I$4,INDEX(Παραδοχές!$C$13:$I$13,7),INDEX(Παραδοχές!$C$13:$I$13,MATCH($A65,Παραδοχές!$C$4:$I$4,1))+($A65-INDEX(Παραδοχές!$C$4:$I$4,MATCH($A65,Παραδοχές!$C$4:$I$4,1)))*(INDEX(Παραδοχές!$C$13:$I$13,MATCH($A65,Παραδοχές!$C$4:$I$4,1)+1)-INDEX(Παραδοχές!$C$13:$I$13,MATCH($A65,Παραδοχές!$C$4:$I$4,1)))/(INDEX(Παραδοχές!$C$4:$I$4,MATCH($A65,Παραδοχές!$C$4:$I$4,1)+1)-INDEX(Παραδοχές!$C$4:$I$4,MATCH($A65,Παραδοχές!$C$4:$I$4,1)))),IF($A65&gt;=Παραδοχές!$I$4,INDEX(Παραδοχές!$C$14:$I$14,7),INDEX(Παραδοχές!$C$14:$I$14,MATCH($A65,Παραδοχές!$C$4:$I$4,1))+($A65-INDEX(Παραδοχές!$C$4:$I$4,MATCH($A65,Παραδοχές!$C$4:$I$4,1)))*(INDEX(Παραδοχές!$C$14:$I$14,MATCH($A65,Παραδοχές!$C$4:$I$4,1)+1)-INDEX(Παραδοχές!$C$14:$I$14,MATCH($A65,Παραδοχές!$C$4:$I$4,1)))/(INDEX(Παραδοχές!$C$4:$I$4,MATCH($A65,Παραδοχές!$C$4:$I$4,1)+1)-INDEX(Παραδοχές!$C$4:$I$4,MATCH($A65,Παραδοχές!$C$4:$I$4,1)))))</f>
        <v>6.15</v>
      </c>
      <c r="I65" s="5">
        <f t="shared" si="1"/>
        <v>5.25</v>
      </c>
      <c r="J65" s="10">
        <f t="shared" si="2"/>
        <v>92.585793133542396</v>
      </c>
      <c r="K65" s="10">
        <f t="shared" si="3"/>
        <v>201.04343651854899</v>
      </c>
      <c r="L65" s="10">
        <f t="shared" si="4"/>
        <v>108.457643385007</v>
      </c>
      <c r="M65" s="10">
        <f>J65/POWER(1+Παραδοχές!$C$8,A65-2026)</f>
        <v>10.599913331445499</v>
      </c>
      <c r="N65" s="6">
        <f>SUM($M$2:M65)</f>
        <v>807.78903732819504</v>
      </c>
      <c r="O65" s="5">
        <f>Παραδοχές!$K$18*(IF($A65&gt;=Παραδοχές!$I$4,INDEX(Παραδοχές!$C$18:$I$18,7),INDEX(Παραδοχές!$C$18:$I$18,MATCH($A65,Παραδοχές!$C$4:$I$4,1))+($A65-INDEX(Παραδοχές!$C$4:$I$4,MATCH($A65,Παραδοχές!$C$4:$I$4,1)))*(INDEX(Παραδοχές!$C$18:$I$18,MATCH($A65,Παραδοχές!$C$4:$I$4,1)+1)-INDEX(Παραδοχές!$C$18:$I$18,MATCH($A65,Παραδοχές!$C$4:$I$4,1)))/(INDEX(Παραδοχές!$C$4:$I$4,MATCH($A65,Παραδοχές!$C$4:$I$4,1)+1)-INDEX(Παραδοχές!$C$4:$I$4,MATCH($A65,Παραδοχές!$C$4:$I$4,1)))))</f>
        <v>0</v>
      </c>
      <c r="P65" s="5">
        <f>Παραδοχές!$K$19*(IF($A65&gt;=Παραδοχές!$I$4,INDEX(Παραδοχές!$C$19:$I$19,7),INDEX(Παραδοχές!$C$19:$I$19,MATCH($A65,Παραδοχές!$C$4:$I$4,1))+($A65-INDEX(Παραδοχές!$C$4:$I$4,MATCH($A65,Παραδοχές!$C$4:$I$4,1)))*(INDEX(Παραδοχές!$C$19:$I$19,MATCH($A65,Παραδοχές!$C$4:$I$4,1)+1)-INDEX(Παραδοχές!$C$19:$I$19,MATCH($A65,Παραδοχές!$C$4:$I$4,1)))/(INDEX(Παραδοχές!$C$4:$I$4,MATCH($A65,Παραδοχές!$C$4:$I$4,1)+1)-INDEX(Παραδοχές!$C$4:$I$4,MATCH($A65,Παραδοχές!$C$4:$I$4,1)))))</f>
        <v>0</v>
      </c>
      <c r="Q65" s="5">
        <f>Παραδοχές!$K$20*(IF($A65&gt;=Παραδοχές!$I$4,INDEX(Παραδοχές!$C$20:$I$20,7),INDEX(Παραδοχές!$C$20:$I$20,MATCH($A65,Παραδοχές!$C$4:$I$4,1))+($A65-INDEX(Παραδοχές!$C$4:$I$4,MATCH($A65,Παραδοχές!$C$4:$I$4,1)))*(INDEX(Παραδοχές!$C$20:$I$20,MATCH($A65,Παραδοχές!$C$4:$I$4,1)+1)-INDEX(Παραδοχές!$C$20:$I$20,MATCH($A65,Παραδοχές!$C$4:$I$4,1)))/(INDEX(Παραδοχές!$C$4:$I$4,MATCH($A65,Παραδοχές!$C$4:$I$4,1)+1)-INDEX(Παραδοχές!$C$4:$I$4,MATCH($A65,Παραδοχές!$C$4:$I$4,1)))))</f>
        <v>0</v>
      </c>
      <c r="R65" s="5">
        <f>Παραδοχές!$K$21*(IF($A65&gt;=Παραδοχές!$I$4,INDEX(Παραδοχές!$C$21:$I$21,7),INDEX(Παραδοχές!$C$21:$I$21,MATCH($A65,Παραδοχές!$C$4:$I$4,1))+($A65-INDEX(Παραδοχές!$C$4:$I$4,MATCH($A65,Παραδοχές!$C$4:$I$4,1)))*(INDEX(Παραδοχές!$C$21:$I$21,MATCH($A65,Παραδοχές!$C$4:$I$4,1)+1)-INDEX(Παραδοχές!$C$21:$I$21,MATCH($A65,Παραδοχές!$C$4:$I$4,1)))/(INDEX(Παραδοχές!$C$4:$I$4,MATCH($A65,Παραδοχές!$C$4:$I$4,1)+1)-INDEX(Παραδοχές!$C$4:$I$4,MATCH($A65,Παραδοχές!$C$4:$I$4,1)))))</f>
        <v>0</v>
      </c>
      <c r="S65" s="5">
        <f>Παραδοχές!$K$22*(IF($A65&gt;=Παραδοχές!$I$4,INDEX(Παραδοχές!$C$22:$I$22,7),INDEX(Παραδοχές!$C$22:$I$22,MATCH($A65,Παραδοχές!$C$4:$I$4,1))+($A65-INDEX(Παραδοχές!$C$4:$I$4,MATCH($A65,Παραδοχές!$C$4:$I$4,1)))*(INDEX(Παραδοχές!$C$22:$I$22,MATCH($A65,Παραδοχές!$C$4:$I$4,1)+1)-INDEX(Παραδοχές!$C$22:$I$22,MATCH($A65,Παραδοχές!$C$4:$I$4,1)))/(INDEX(Παραδοχές!$C$4:$I$4,MATCH($A65,Παραδοχές!$C$4:$I$4,1)+1)-INDEX(Παραδοχές!$C$4:$I$4,MATCH($A65,Παραδοχές!$C$4:$I$4,1)))))</f>
        <v>0</v>
      </c>
      <c r="T65" s="6">
        <f>IF($A65&gt;=Παραδοχές!$I$4,INDEX(Παραδοχές!$C$26:$I$26,7),INDEX(Παραδοχές!$C$26:$I$26,MATCH($A65,Παραδοχές!$C$4:$I$4,1))+($A65-INDEX(Παραδοχές!$C$4:$I$4,MATCH($A65,Παραδοχές!$C$4:$I$4,1)))*(INDEX(Παραδοχές!$C$26:$I$26,MATCH($A65,Παραδοχές!$C$4:$I$4,1)+1)-INDEX(Παραδοχές!$C$26:$I$26,MATCH($A65,Παραδοχές!$C$4:$I$4,1)))/(INDEX(Παραδοχές!$C$4:$I$4,MATCH($A65,Παραδοχές!$C$4:$I$4,1)+1)-INDEX(Παραδοχές!$C$4:$I$4,MATCH($A65,Παραδοχές!$C$4:$I$4,1))))</f>
        <v>2511</v>
      </c>
      <c r="U65" s="6">
        <f>IF($A65&gt;=Παραδοχές!$I$4,INDEX(Παραδοχές!$C$27:$I$27,7),INDEX(Παραδοχές!$C$27:$I$27,MATCH($A65,Παραδοχές!$C$4:$I$4,1))+($A65-INDEX(Παραδοχές!$C$4:$I$4,MATCH($A65,Παραδοχές!$C$4:$I$4,1)))*(INDEX(Παραδοχές!$C$27:$I$27,MATCH($A65,Παραδοχές!$C$4:$I$4,1)+1)-INDEX(Παραδοχές!$C$27:$I$27,MATCH($A65,Παραδοχές!$C$4:$I$4,1)))/(INDEX(Παραδοχές!$C$4:$I$4,MATCH($A65,Παραδοχές!$C$4:$I$4,1)+1)-INDEX(Παραδοχές!$C$4:$I$4,MATCH($A65,Παραδοχές!$C$4:$I$4,1))))</f>
        <v>3749</v>
      </c>
      <c r="V65" s="12">
        <f>IF($A65&gt;=Παραδοχές!$I$4,INDEX(Παραδοχές!$C$28:$I$28,7),INDEX(Παραδοχές!$C$28:$I$28,MATCH($A65,Παραδοχές!$C$4:$I$4,1))+($A65-INDEX(Παραδοχές!$C$4:$I$4,MATCH($A65,Παραδοχές!$C$4:$I$4,1)))*(INDEX(Παραδοχές!$C$28:$I$28,MATCH($A65,Παραδοχές!$C$4:$I$4,1)+1)-INDEX(Παραδοχές!$C$28:$I$28,MATCH($A65,Παραδοχές!$C$4:$I$4,1)))/(INDEX(Παραδοχές!$C$4:$I$4,MATCH($A65,Παραδοχές!$C$4:$I$4,1)+1)-INDEX(Παραδοχές!$C$4:$I$4,MATCH($A65,Παραδοχές!$C$4:$I$4,1))))</f>
        <v>66</v>
      </c>
      <c r="W65" s="13">
        <f>1/POWER(1+Παραδοχές!$C$8,A65-2026)</f>
        <v>0.11448747127063599</v>
      </c>
      <c r="X65" s="5">
        <f>IF($A65&gt;=Παραδοχές!$I$4,INDEX(Παραδοχές!$C$34:$I$34,7),INDEX(Παραδοχές!$C$34:$I$34,MATCH($A65,Παραδοχές!$C$4:$I$4,1))+($A65-INDEX(Παραδοχές!$C$4:$I$4,MATCH($A65,Παραδοχές!$C$4:$I$4,1)))*(INDEX(Παραδοχές!$C$34:$I$34,MATCH($A65,Παραδοχές!$C$4:$I$4,1)+1)-INDEX(Παραδοχές!$C$34:$I$34,MATCH($A65,Παραδοχές!$C$4:$I$4,1)))/(INDEX(Παραδοχές!$C$4:$I$4,MATCH($A65,Παραδοχές!$C$4:$I$4,1)+1)-INDEX(Παραδοχές!$C$4:$I$4,MATCH($A65,Παραδοχές!$C$4:$I$4,1))))</f>
        <v>-1</v>
      </c>
      <c r="Y65" s="5">
        <f>IF($A65&gt;=Παραδοχές!$I$4,INDEX(Παραδοχές!$C$35:$I$35,7),INDEX(Παραδοχές!$C$35:$I$35,MATCH($A65,Παραδοχές!$C$4:$I$4,1))+($A65-INDEX(Παραδοχές!$C$4:$I$4,MATCH($A65,Παραδοχές!$C$4:$I$4,1)))*(INDEX(Παραδοχές!$C$35:$I$35,MATCH($A65,Παραδοχές!$C$4:$I$4,1)+1)-INDEX(Παραδοχές!$C$35:$I$35,MATCH($A65,Παραδοχές!$C$4:$I$4,1)))/(INDEX(Παραδοχές!$C$4:$I$4,MATCH($A65,Παραδοχές!$C$4:$I$4,1)+1)-INDEX(Παραδοχές!$C$4:$I$4,MATCH($A65,Παραδοχές!$C$4:$I$4,1))))</f>
        <v>-0.45</v>
      </c>
      <c r="Z65" s="5">
        <f>IF($A65&gt;=Παραδοχές!$I$4,INDEX(Παραδοχές!$C$36:$I$36,7),INDEX(Παραδοχές!$C$36:$I$36,MATCH($A65,Παραδοχές!$C$4:$I$4,1))+($A65-INDEX(Παραδοχές!$C$4:$I$4,MATCH($A65,Παραδοχές!$C$4:$I$4,1)))*(INDEX(Παραδοχές!$C$36:$I$36,MATCH($A65,Παραδοχές!$C$4:$I$4,1)+1)-INDEX(Παραδοχές!$C$36:$I$36,MATCH($A65,Παραδοχές!$C$4:$I$4,1)))/(INDEX(Παραδοχές!$C$4:$I$4,MATCH($A65,Παραδοχές!$C$4:$I$4,1)+1)-INDEX(Παραδοχές!$C$4:$I$4,MATCH($A65,Παραδοχές!$C$4:$I$4,1))))</f>
        <v>-0.1</v>
      </c>
      <c r="AA65" s="5">
        <f>IF($A65&gt;=Παραδοχές!$I$4,INDEX(Παραδοχές!$C$37:$I$37,7),INDEX(Παραδοχές!$C$37:$I$37,MATCH($A65,Παραδοχές!$C$4:$I$4,1))+($A65-INDEX(Παραδοχές!$C$4:$I$4,MATCH($A65,Παραδοχές!$C$4:$I$4,1)))*(INDEX(Παραδοχές!$C$37:$I$37,MATCH($A65,Παραδοχές!$C$4:$I$4,1)+1)-INDEX(Παραδοχές!$C$37:$I$37,MATCH($A65,Παραδοχές!$C$4:$I$4,1)))/(INDEX(Παραδοχές!$C$4:$I$4,MATCH($A65,Παραδοχές!$C$4:$I$4,1)+1)-INDEX(Παραδοχές!$C$4:$I$4,MATCH($A65,Παραδοχές!$C$4:$I$4,1))))</f>
        <v>-0.7</v>
      </c>
      <c r="AB65" s="5">
        <f>IF($A65&gt;=Παραδοχές!$I$4,INDEX(Παραδοχές!$C$38:$I$38,7),INDEX(Παραδοχές!$C$38:$I$38,MATCH($A65,Παραδοχές!$C$4:$I$4,1))+($A65-INDEX(Παραδοχές!$C$4:$I$4,MATCH($A65,Παραδοχές!$C$4:$I$4,1)))*(INDEX(Παραδοχές!$C$38:$I$38,MATCH($A65,Παραδοχές!$C$4:$I$4,1)+1)-INDEX(Παραδοχές!$C$38:$I$38,MATCH($A65,Παραδοχές!$C$4:$I$4,1)))/(INDEX(Παραδοχές!$C$4:$I$4,MATCH($A65,Παραδοχές!$C$4:$I$4,1)+1)-INDEX(Παραδοχές!$C$4:$I$4,MATCH($A65,Παραδοχές!$C$4:$I$4,1))))</f>
        <v>-0.2</v>
      </c>
      <c r="AC65" s="5">
        <f>IF($A65&gt;=Παραδοχές!$I$4,INDEX(Παραδοχές!$C$39:$I$39,7),INDEX(Παραδοχές!$C$39:$I$39,MATCH($A65,Παραδοχές!$C$4:$I$4,1))+($A65-INDEX(Παραδοχές!$C$4:$I$4,MATCH($A65,Παραδοχές!$C$4:$I$4,1)))*(INDEX(Παραδοχές!$C$39:$I$39,MATCH($A65,Παραδοχές!$C$4:$I$4,1)+1)-INDEX(Παραδοχές!$C$39:$I$39,MATCH($A65,Παραδοχές!$C$4:$I$4,1)))/(INDEX(Παραδοχές!$C$4:$I$4,MATCH($A65,Παραδοχές!$C$4:$I$4,1)+1)-INDEX(Παραδοχές!$C$4:$I$4,MATCH($A65,Παραδοχές!$C$4:$I$4,1))))</f>
        <v>-0.15</v>
      </c>
      <c r="AD65" s="5">
        <f>IF($A65&gt;=Παραδοχές!$I$4,INDEX(Παραδοχές!$C$40:$I$40,7),INDEX(Παραδοχές!$C$40:$I$40,MATCH($A65,Παραδοχές!$C$4:$I$4,1))+($A65-INDEX(Παραδοχές!$C$4:$I$4,MATCH($A65,Παραδοχές!$C$4:$I$4,1)))*(INDEX(Παραδοχές!$C$40:$I$40,MATCH($A65,Παραδοχές!$C$4:$I$4,1)+1)-INDEX(Παραδοχές!$C$40:$I$40,MATCH($A65,Παραδοχές!$C$4:$I$4,1)))/(INDEX(Παραδοχές!$C$4:$I$4,MATCH($A65,Παραδοχές!$C$4:$I$4,1)+1)-INDEX(Παραδοχές!$C$4:$I$4,MATCH($A65,Παραδοχές!$C$4:$I$4,1))))</f>
        <v>-0.12</v>
      </c>
      <c r="AE65" s="5">
        <f>IF($A65&gt;=Παραδοχές!$I$4,INDEX(Παραδοχές!$C$41:$I$41,7),INDEX(Παραδοχές!$C$41:$I$41,MATCH($A65,Παραδοχές!$C$4:$I$4,1))+($A65-INDEX(Παραδοχές!$C$4:$I$4,MATCH($A65,Παραδοχές!$C$4:$I$4,1)))*(INDEX(Παραδοχές!$C$41:$I$41,MATCH($A65,Παραδοχές!$C$4:$I$4,1)+1)-INDEX(Παραδοχές!$C$41:$I$41,MATCH($A65,Παραδοχές!$C$4:$I$4,1)))/(INDEX(Παραδοχές!$C$4:$I$4,MATCH($A65,Παραδοχές!$C$4:$I$4,1)+1)-INDEX(Παραδοχές!$C$4:$I$4,MATCH($A65,Παραδοχές!$C$4:$I$4,1))))</f>
        <v>2.2000000000000002</v>
      </c>
      <c r="AF65" s="5">
        <f>IF($A65&gt;=Παραδοχές!$I$4,INDEX(Παραδοχές!$C$42:$I$42,7),INDEX(Παραδοχές!$C$42:$I$42,MATCH($A65,Παραδοχές!$C$4:$I$4,1))+($A65-INDEX(Παραδοχές!$C$4:$I$4,MATCH($A65,Παραδοχές!$C$4:$I$4,1)))*(INDEX(Παραδοχές!$C$42:$I$42,MATCH($A65,Παραδοχές!$C$4:$I$4,1)+1)-INDEX(Παραδοχές!$C$42:$I$42,MATCH($A65,Παραδοχές!$C$4:$I$4,1)))/(INDEX(Παραδοχές!$C$4:$I$4,MATCH($A65,Παραδοχές!$C$4:$I$4,1)+1)-INDEX(Παραδοχές!$C$4:$I$4,MATCH($A65,Παραδοχές!$C$4:$I$4,1))))</f>
        <v>-1</v>
      </c>
    </row>
    <row r="66" spans="1:32" ht="15" customHeight="1" x14ac:dyDescent="0.25">
      <c r="A66" s="7">
        <v>2090</v>
      </c>
      <c r="B66" s="8">
        <f>IF($A66&gt;=Παραδοχές!$I$4,INDEX(Παραδοχές!$C$5:$I$5,7),INDEX(Παραδοχές!$C$5:$I$5,MATCH($A66,Παραδοχές!$C$4:$I$4,1))+($A66-INDEX(Παραδοχές!$C$4:$I$4,MATCH($A66,Παραδοχές!$C$4:$I$4,1)))*(INDEX(Παραδοχές!$C$5:$I$5,MATCH($A66,Παραδοχές!$C$4:$I$4,1)+1)-INDEX(Παραδοχές!$C$5:$I$5,MATCH($A66,Παραδοχές!$C$4:$I$4,1)))/(INDEX(Παραδοχές!$C$4:$I$4,MATCH($A66,Παραδοχές!$C$4:$I$4,1)+1)-INDEX(Παραδοχές!$C$4:$I$4,MATCH($A66,Παραδοχές!$C$4:$I$4,1))))</f>
        <v>1.2</v>
      </c>
      <c r="C66" s="8">
        <f>IF($A66&gt;=Παραδοχές!$I$4,INDEX(Παραδοχές!$C$6:$I$6,7),INDEX(Παραδοχές!$C$6:$I$6,MATCH($A66,Παραδοχές!$C$4:$I$4,1))+($A66-INDEX(Παραδοχές!$C$4:$I$4,MATCH($A66,Παραδοχές!$C$4:$I$4,1)))*(INDEX(Παραδοχές!$C$6:$I$6,MATCH($A66,Παραδοχές!$C$4:$I$4,1)+1)-INDEX(Παραδοχές!$C$6:$I$6,MATCH($A66,Παραδοχές!$C$4:$I$4,1)))/(INDEX(Παραδοχές!$C$4:$I$4,MATCH($A66,Παραδοχές!$C$4:$I$4,1)+1)-INDEX(Παραδοχές!$C$4:$I$4,MATCH($A66,Παραδοχές!$C$4:$I$4,1))))</f>
        <v>2</v>
      </c>
      <c r="D66" s="9">
        <f t="shared" si="5"/>
        <v>1819.97216216792</v>
      </c>
      <c r="E66" s="8">
        <f>CHOOSE(Παραδοχές!$C$15,IF($A66&gt;=Παραδοχές!$I$4,INDEX(Παραδοχές!$C$11:$I$11,7),INDEX(Παραδοχές!$C$11:$I$11,MATCH($A66,Παραδοχές!$C$4:$I$4,1))+($A66-INDEX(Παραδοχές!$C$4:$I$4,MATCH($A66,Παραδοχές!$C$4:$I$4,1)))*(INDEX(Παραδοχές!$C$11:$I$11,MATCH($A66,Παραδοχές!$C$4:$I$4,1)+1)-INDEX(Παραδοχές!$C$11:$I$11,MATCH($A66,Παραδοχές!$C$4:$I$4,1)))/(INDEX(Παραδοχές!$C$4:$I$4,MATCH($A66,Παραδοχές!$C$4:$I$4,1)+1)-INDEX(Παραδοχές!$C$4:$I$4,MATCH($A66,Παραδοχές!$C$4:$I$4,1)))),IF($A66&gt;=Παραδοχές!$I$4,INDEX(Παραδοχές!$C$12:$I$12,7),INDEX(Παραδοχές!$C$12:$I$12,MATCH($A66,Παραδοχές!$C$4:$I$4,1))+($A66-INDEX(Παραδοχές!$C$4:$I$4,MATCH($A66,Παραδοχές!$C$4:$I$4,1)))*(INDEX(Παραδοχές!$C$12:$I$12,MATCH($A66,Παραδοχές!$C$4:$I$4,1)+1)-INDEX(Παραδοχές!$C$12:$I$12,MATCH($A66,Παραδοχές!$C$4:$I$4,1)))/(INDEX(Παραδοχές!$C$4:$I$4,MATCH($A66,Παραδοχές!$C$4:$I$4,1)+1)-INDEX(Παραδοχές!$C$4:$I$4,MATCH($A66,Παραδοχές!$C$4:$I$4,1)))))</f>
        <v>11.4</v>
      </c>
      <c r="F66" s="8">
        <f>SUM(O66:S66)+Παραδοχές!$K$34*(X66+IF($A66&gt;=2027,Παραδοχές!$J$34,0))+Παραδοχές!$K$35*(Y66+IF($A66&gt;=2027,Παραδοχές!$J$35,0))+Παραδοχές!$K$36*(Z66+IF($A66&gt;=2027,Παραδοχές!$J$36,0))+Παραδοχές!$K$37*(AA66+IF($A66&gt;=2027,Παραδοχές!$J$37,0))+Παραδοχές!$K$38*(AB66+IF($A66&gt;=2027,Παραδοχές!$J$38,0))+Παραδοχές!$K$39*(AC66+IF($A66&gt;=2027,Παραδοχές!$J$39,0))+Παραδοχές!$K$40*(AD66+IF($A66&gt;=2027,Παραδοχές!$J$40,0))+Παραδοχές!$K$41*(AE66+IF($A66&gt;=2027,Παραδοχές!$J$41,0))+Παραδοχές!$K$42*(AF66+IF($A66&gt;=2027,Παραδοχές!$J$42,0))</f>
        <v>0</v>
      </c>
      <c r="G66" s="8">
        <f t="shared" ref="G66:G71" si="6">E66+F66</f>
        <v>11.4</v>
      </c>
      <c r="H66" s="8">
        <f>CHOOSE(Παραδοχές!$C$15,IF($A66&gt;=Παραδοχές!$I$4,INDEX(Παραδοχές!$C$13:$I$13,7),INDEX(Παραδοχές!$C$13:$I$13,MATCH($A66,Παραδοχές!$C$4:$I$4,1))+($A66-INDEX(Παραδοχές!$C$4:$I$4,MATCH($A66,Παραδοχές!$C$4:$I$4,1)))*(INDEX(Παραδοχές!$C$13:$I$13,MATCH($A66,Παραδοχές!$C$4:$I$4,1)+1)-INDEX(Παραδοχές!$C$13:$I$13,MATCH($A66,Παραδοχές!$C$4:$I$4,1)))/(INDEX(Παραδοχές!$C$4:$I$4,MATCH($A66,Παραδοχές!$C$4:$I$4,1)+1)-INDEX(Παραδοχές!$C$4:$I$4,MATCH($A66,Παραδοχές!$C$4:$I$4,1)))),IF($A66&gt;=Παραδοχές!$I$4,INDEX(Παραδοχές!$C$14:$I$14,7),INDEX(Παραδοχές!$C$14:$I$14,MATCH($A66,Παραδοχές!$C$4:$I$4,1))+($A66-INDEX(Παραδοχές!$C$4:$I$4,MATCH($A66,Παραδοχές!$C$4:$I$4,1)))*(INDEX(Παραδοχές!$C$14:$I$14,MATCH($A66,Παραδοχές!$C$4:$I$4,1)+1)-INDEX(Παραδοχές!$C$14:$I$14,MATCH($A66,Παραδοχές!$C$4:$I$4,1)))/(INDEX(Παραδοχές!$C$4:$I$4,MATCH($A66,Παραδοχές!$C$4:$I$4,1)+1)-INDEX(Παραδοχές!$C$4:$I$4,MATCH($A66,Παραδοχές!$C$4:$I$4,1)))))</f>
        <v>6.15</v>
      </c>
      <c r="I66" s="8">
        <f t="shared" ref="I66:I71" si="7">G66-H66</f>
        <v>5.25</v>
      </c>
      <c r="J66" s="11">
        <f t="shared" ref="J66:J71" si="8">I66/100*D66</f>
        <v>95.548538513815799</v>
      </c>
      <c r="K66" s="11">
        <f t="shared" ref="K66:K71" si="9">G66/100*D66</f>
        <v>207.476826487143</v>
      </c>
      <c r="L66" s="11">
        <f t="shared" ref="L66:L71" si="10">H66/100*D66</f>
        <v>111.928287973327</v>
      </c>
      <c r="M66" s="11">
        <f>J66/POWER(1+Παραδοχές!$C$8,A66-2026)</f>
        <v>10.569188944977499</v>
      </c>
      <c r="N66" s="9">
        <f>SUM($M$2:M66)</f>
        <v>818.35822627317305</v>
      </c>
      <c r="O66" s="8">
        <f>Παραδοχές!$K$18*(IF($A66&gt;=Παραδοχές!$I$4,INDEX(Παραδοχές!$C$18:$I$18,7),INDEX(Παραδοχές!$C$18:$I$18,MATCH($A66,Παραδοχές!$C$4:$I$4,1))+($A66-INDEX(Παραδοχές!$C$4:$I$4,MATCH($A66,Παραδοχές!$C$4:$I$4,1)))*(INDEX(Παραδοχές!$C$18:$I$18,MATCH($A66,Παραδοχές!$C$4:$I$4,1)+1)-INDEX(Παραδοχές!$C$18:$I$18,MATCH($A66,Παραδοχές!$C$4:$I$4,1)))/(INDEX(Παραδοχές!$C$4:$I$4,MATCH($A66,Παραδοχές!$C$4:$I$4,1)+1)-INDEX(Παραδοχές!$C$4:$I$4,MATCH($A66,Παραδοχές!$C$4:$I$4,1)))))</f>
        <v>0</v>
      </c>
      <c r="P66" s="8">
        <f>Παραδοχές!$K$19*(IF($A66&gt;=Παραδοχές!$I$4,INDEX(Παραδοχές!$C$19:$I$19,7),INDEX(Παραδοχές!$C$19:$I$19,MATCH($A66,Παραδοχές!$C$4:$I$4,1))+($A66-INDEX(Παραδοχές!$C$4:$I$4,MATCH($A66,Παραδοχές!$C$4:$I$4,1)))*(INDEX(Παραδοχές!$C$19:$I$19,MATCH($A66,Παραδοχές!$C$4:$I$4,1)+1)-INDEX(Παραδοχές!$C$19:$I$19,MATCH($A66,Παραδοχές!$C$4:$I$4,1)))/(INDEX(Παραδοχές!$C$4:$I$4,MATCH($A66,Παραδοχές!$C$4:$I$4,1)+1)-INDEX(Παραδοχές!$C$4:$I$4,MATCH($A66,Παραδοχές!$C$4:$I$4,1)))))</f>
        <v>0</v>
      </c>
      <c r="Q66" s="8">
        <f>Παραδοχές!$K$20*(IF($A66&gt;=Παραδοχές!$I$4,INDEX(Παραδοχές!$C$20:$I$20,7),INDEX(Παραδοχές!$C$20:$I$20,MATCH($A66,Παραδοχές!$C$4:$I$4,1))+($A66-INDEX(Παραδοχές!$C$4:$I$4,MATCH($A66,Παραδοχές!$C$4:$I$4,1)))*(INDEX(Παραδοχές!$C$20:$I$20,MATCH($A66,Παραδοχές!$C$4:$I$4,1)+1)-INDEX(Παραδοχές!$C$20:$I$20,MATCH($A66,Παραδοχές!$C$4:$I$4,1)))/(INDEX(Παραδοχές!$C$4:$I$4,MATCH($A66,Παραδοχές!$C$4:$I$4,1)+1)-INDEX(Παραδοχές!$C$4:$I$4,MATCH($A66,Παραδοχές!$C$4:$I$4,1)))))</f>
        <v>0</v>
      </c>
      <c r="R66" s="8">
        <f>Παραδοχές!$K$21*(IF($A66&gt;=Παραδοχές!$I$4,INDEX(Παραδοχές!$C$21:$I$21,7),INDEX(Παραδοχές!$C$21:$I$21,MATCH($A66,Παραδοχές!$C$4:$I$4,1))+($A66-INDEX(Παραδοχές!$C$4:$I$4,MATCH($A66,Παραδοχές!$C$4:$I$4,1)))*(INDEX(Παραδοχές!$C$21:$I$21,MATCH($A66,Παραδοχές!$C$4:$I$4,1)+1)-INDEX(Παραδοχές!$C$21:$I$21,MATCH($A66,Παραδοχές!$C$4:$I$4,1)))/(INDEX(Παραδοχές!$C$4:$I$4,MATCH($A66,Παραδοχές!$C$4:$I$4,1)+1)-INDEX(Παραδοχές!$C$4:$I$4,MATCH($A66,Παραδοχές!$C$4:$I$4,1)))))</f>
        <v>0</v>
      </c>
      <c r="S66" s="8">
        <f>Παραδοχές!$K$22*(IF($A66&gt;=Παραδοχές!$I$4,INDEX(Παραδοχές!$C$22:$I$22,7),INDEX(Παραδοχές!$C$22:$I$22,MATCH($A66,Παραδοχές!$C$4:$I$4,1))+($A66-INDEX(Παραδοχές!$C$4:$I$4,MATCH($A66,Παραδοχές!$C$4:$I$4,1)))*(INDEX(Παραδοχές!$C$22:$I$22,MATCH($A66,Παραδοχές!$C$4:$I$4,1)+1)-INDEX(Παραδοχές!$C$22:$I$22,MATCH($A66,Παραδοχές!$C$4:$I$4,1)))/(INDEX(Παραδοχές!$C$4:$I$4,MATCH($A66,Παραδοχές!$C$4:$I$4,1)+1)-INDEX(Παραδοχές!$C$4:$I$4,MATCH($A66,Παραδοχές!$C$4:$I$4,1)))))</f>
        <v>0</v>
      </c>
      <c r="T66" s="9">
        <f>IF($A66&gt;=Παραδοχές!$I$4,INDEX(Παραδοχές!$C$26:$I$26,7),INDEX(Παραδοχές!$C$26:$I$26,MATCH($A66,Παραδοχές!$C$4:$I$4,1))+($A66-INDEX(Παραδοχές!$C$4:$I$4,MATCH($A66,Παραδοχές!$C$4:$I$4,1)))*(INDEX(Παραδοχές!$C$26:$I$26,MATCH($A66,Παραδοχές!$C$4:$I$4,1)+1)-INDEX(Παραδοχές!$C$26:$I$26,MATCH($A66,Παραδοχές!$C$4:$I$4,1)))/(INDEX(Παραδοχές!$C$4:$I$4,MATCH($A66,Παραδοχές!$C$4:$I$4,1)+1)-INDEX(Παραδοχές!$C$4:$I$4,MATCH($A66,Παραδοχές!$C$4:$I$4,1))))</f>
        <v>2511</v>
      </c>
      <c r="U66" s="9">
        <f>IF($A66&gt;=Παραδοχές!$I$4,INDEX(Παραδοχές!$C$27:$I$27,7),INDEX(Παραδοχές!$C$27:$I$27,MATCH($A66,Παραδοχές!$C$4:$I$4,1))+($A66-INDEX(Παραδοχές!$C$4:$I$4,MATCH($A66,Παραδοχές!$C$4:$I$4,1)))*(INDEX(Παραδοχές!$C$27:$I$27,MATCH($A66,Παραδοχές!$C$4:$I$4,1)+1)-INDEX(Παραδοχές!$C$27:$I$27,MATCH($A66,Παραδοχές!$C$4:$I$4,1)))/(INDEX(Παραδοχές!$C$4:$I$4,MATCH($A66,Παραδοχές!$C$4:$I$4,1)+1)-INDEX(Παραδοχές!$C$4:$I$4,MATCH($A66,Παραδοχές!$C$4:$I$4,1))))</f>
        <v>3749</v>
      </c>
      <c r="V66" s="14">
        <f>IF($A66&gt;=Παραδοχές!$I$4,INDEX(Παραδοχές!$C$28:$I$28,7),INDEX(Παραδοχές!$C$28:$I$28,MATCH($A66,Παραδοχές!$C$4:$I$4,1))+($A66-INDEX(Παραδοχές!$C$4:$I$4,MATCH($A66,Παραδοχές!$C$4:$I$4,1)))*(INDEX(Παραδοχές!$C$28:$I$28,MATCH($A66,Παραδοχές!$C$4:$I$4,1)+1)-INDEX(Παραδοχές!$C$28:$I$28,MATCH($A66,Παραδοχές!$C$4:$I$4,1)))/(INDEX(Παραδοχές!$C$4:$I$4,MATCH($A66,Παραδοχές!$C$4:$I$4,1)+1)-INDEX(Παραδοχές!$C$4:$I$4,MATCH($A66,Παραδοχές!$C$4:$I$4,1))))</f>
        <v>66</v>
      </c>
      <c r="W66" s="15">
        <f>1/POWER(1+Παραδοχές!$C$8,A66-2026)</f>
        <v>0.110615914271146</v>
      </c>
      <c r="X66" s="8">
        <f>IF($A66&gt;=Παραδοχές!$I$4,INDEX(Παραδοχές!$C$34:$I$34,7),INDEX(Παραδοχές!$C$34:$I$34,MATCH($A66,Παραδοχές!$C$4:$I$4,1))+($A66-INDEX(Παραδοχές!$C$4:$I$4,MATCH($A66,Παραδοχές!$C$4:$I$4,1)))*(INDEX(Παραδοχές!$C$34:$I$34,MATCH($A66,Παραδοχές!$C$4:$I$4,1)+1)-INDEX(Παραδοχές!$C$34:$I$34,MATCH($A66,Παραδοχές!$C$4:$I$4,1)))/(INDEX(Παραδοχές!$C$4:$I$4,MATCH($A66,Παραδοχές!$C$4:$I$4,1)+1)-INDEX(Παραδοχές!$C$4:$I$4,MATCH($A66,Παραδοχές!$C$4:$I$4,1))))</f>
        <v>-1</v>
      </c>
      <c r="Y66" s="8">
        <f>IF($A66&gt;=Παραδοχές!$I$4,INDEX(Παραδοχές!$C$35:$I$35,7),INDEX(Παραδοχές!$C$35:$I$35,MATCH($A66,Παραδοχές!$C$4:$I$4,1))+($A66-INDEX(Παραδοχές!$C$4:$I$4,MATCH($A66,Παραδοχές!$C$4:$I$4,1)))*(INDEX(Παραδοχές!$C$35:$I$35,MATCH($A66,Παραδοχές!$C$4:$I$4,1)+1)-INDEX(Παραδοχές!$C$35:$I$35,MATCH($A66,Παραδοχές!$C$4:$I$4,1)))/(INDEX(Παραδοχές!$C$4:$I$4,MATCH($A66,Παραδοχές!$C$4:$I$4,1)+1)-INDEX(Παραδοχές!$C$4:$I$4,MATCH($A66,Παραδοχές!$C$4:$I$4,1))))</f>
        <v>-0.45</v>
      </c>
      <c r="Z66" s="8">
        <f>IF($A66&gt;=Παραδοχές!$I$4,INDEX(Παραδοχές!$C$36:$I$36,7),INDEX(Παραδοχές!$C$36:$I$36,MATCH($A66,Παραδοχές!$C$4:$I$4,1))+($A66-INDEX(Παραδοχές!$C$4:$I$4,MATCH($A66,Παραδοχές!$C$4:$I$4,1)))*(INDEX(Παραδοχές!$C$36:$I$36,MATCH($A66,Παραδοχές!$C$4:$I$4,1)+1)-INDEX(Παραδοχές!$C$36:$I$36,MATCH($A66,Παραδοχές!$C$4:$I$4,1)))/(INDEX(Παραδοχές!$C$4:$I$4,MATCH($A66,Παραδοχές!$C$4:$I$4,1)+1)-INDEX(Παραδοχές!$C$4:$I$4,MATCH($A66,Παραδοχές!$C$4:$I$4,1))))</f>
        <v>-0.1</v>
      </c>
      <c r="AA66" s="8">
        <f>IF($A66&gt;=Παραδοχές!$I$4,INDEX(Παραδοχές!$C$37:$I$37,7),INDEX(Παραδοχές!$C$37:$I$37,MATCH($A66,Παραδοχές!$C$4:$I$4,1))+($A66-INDEX(Παραδοχές!$C$4:$I$4,MATCH($A66,Παραδοχές!$C$4:$I$4,1)))*(INDEX(Παραδοχές!$C$37:$I$37,MATCH($A66,Παραδοχές!$C$4:$I$4,1)+1)-INDEX(Παραδοχές!$C$37:$I$37,MATCH($A66,Παραδοχές!$C$4:$I$4,1)))/(INDEX(Παραδοχές!$C$4:$I$4,MATCH($A66,Παραδοχές!$C$4:$I$4,1)+1)-INDEX(Παραδοχές!$C$4:$I$4,MATCH($A66,Παραδοχές!$C$4:$I$4,1))))</f>
        <v>-0.7</v>
      </c>
      <c r="AB66" s="8">
        <f>IF($A66&gt;=Παραδοχές!$I$4,INDEX(Παραδοχές!$C$38:$I$38,7),INDEX(Παραδοχές!$C$38:$I$38,MATCH($A66,Παραδοχές!$C$4:$I$4,1))+($A66-INDEX(Παραδοχές!$C$4:$I$4,MATCH($A66,Παραδοχές!$C$4:$I$4,1)))*(INDEX(Παραδοχές!$C$38:$I$38,MATCH($A66,Παραδοχές!$C$4:$I$4,1)+1)-INDEX(Παραδοχές!$C$38:$I$38,MATCH($A66,Παραδοχές!$C$4:$I$4,1)))/(INDEX(Παραδοχές!$C$4:$I$4,MATCH($A66,Παραδοχές!$C$4:$I$4,1)+1)-INDEX(Παραδοχές!$C$4:$I$4,MATCH($A66,Παραδοχές!$C$4:$I$4,1))))</f>
        <v>-0.2</v>
      </c>
      <c r="AC66" s="8">
        <f>IF($A66&gt;=Παραδοχές!$I$4,INDEX(Παραδοχές!$C$39:$I$39,7),INDEX(Παραδοχές!$C$39:$I$39,MATCH($A66,Παραδοχές!$C$4:$I$4,1))+($A66-INDEX(Παραδοχές!$C$4:$I$4,MATCH($A66,Παραδοχές!$C$4:$I$4,1)))*(INDEX(Παραδοχές!$C$39:$I$39,MATCH($A66,Παραδοχές!$C$4:$I$4,1)+1)-INDEX(Παραδοχές!$C$39:$I$39,MATCH($A66,Παραδοχές!$C$4:$I$4,1)))/(INDEX(Παραδοχές!$C$4:$I$4,MATCH($A66,Παραδοχές!$C$4:$I$4,1)+1)-INDEX(Παραδοχές!$C$4:$I$4,MATCH($A66,Παραδοχές!$C$4:$I$4,1))))</f>
        <v>-0.15</v>
      </c>
      <c r="AD66" s="8">
        <f>IF($A66&gt;=Παραδοχές!$I$4,INDEX(Παραδοχές!$C$40:$I$40,7),INDEX(Παραδοχές!$C$40:$I$40,MATCH($A66,Παραδοχές!$C$4:$I$4,1))+($A66-INDEX(Παραδοχές!$C$4:$I$4,MATCH($A66,Παραδοχές!$C$4:$I$4,1)))*(INDEX(Παραδοχές!$C$40:$I$40,MATCH($A66,Παραδοχές!$C$4:$I$4,1)+1)-INDEX(Παραδοχές!$C$40:$I$40,MATCH($A66,Παραδοχές!$C$4:$I$4,1)))/(INDEX(Παραδοχές!$C$4:$I$4,MATCH($A66,Παραδοχές!$C$4:$I$4,1)+1)-INDEX(Παραδοχές!$C$4:$I$4,MATCH($A66,Παραδοχές!$C$4:$I$4,1))))</f>
        <v>-0.12</v>
      </c>
      <c r="AE66" s="8">
        <f>IF($A66&gt;=Παραδοχές!$I$4,INDEX(Παραδοχές!$C$41:$I$41,7),INDEX(Παραδοχές!$C$41:$I$41,MATCH($A66,Παραδοχές!$C$4:$I$4,1))+($A66-INDEX(Παραδοχές!$C$4:$I$4,MATCH($A66,Παραδοχές!$C$4:$I$4,1)))*(INDEX(Παραδοχές!$C$41:$I$41,MATCH($A66,Παραδοχές!$C$4:$I$4,1)+1)-INDEX(Παραδοχές!$C$41:$I$41,MATCH($A66,Παραδοχές!$C$4:$I$4,1)))/(INDEX(Παραδοχές!$C$4:$I$4,MATCH($A66,Παραδοχές!$C$4:$I$4,1)+1)-INDEX(Παραδοχές!$C$4:$I$4,MATCH($A66,Παραδοχές!$C$4:$I$4,1))))</f>
        <v>2.2000000000000002</v>
      </c>
      <c r="AF66" s="8">
        <f>IF($A66&gt;=Παραδοχές!$I$4,INDEX(Παραδοχές!$C$42:$I$42,7),INDEX(Παραδοχές!$C$42:$I$42,MATCH($A66,Παραδοχές!$C$4:$I$4,1))+($A66-INDEX(Παραδοχές!$C$4:$I$4,MATCH($A66,Παραδοχές!$C$4:$I$4,1)))*(INDEX(Παραδοχές!$C$42:$I$42,MATCH($A66,Παραδοχές!$C$4:$I$4,1)+1)-INDEX(Παραδοχές!$C$42:$I$42,MATCH($A66,Παραδοχές!$C$4:$I$4,1)))/(INDEX(Παραδοχές!$C$4:$I$4,MATCH($A66,Παραδοχές!$C$4:$I$4,1)+1)-INDEX(Παραδοχές!$C$4:$I$4,MATCH($A66,Παραδοχές!$C$4:$I$4,1))))</f>
        <v>-1</v>
      </c>
    </row>
    <row r="67" spans="1:32" ht="15" customHeight="1" x14ac:dyDescent="0.25">
      <c r="A67" s="4">
        <v>2091</v>
      </c>
      <c r="B67" s="5">
        <f>IF($A67&gt;=Παραδοχές!$I$4,INDEX(Παραδοχές!$C$5:$I$5,7),INDEX(Παραδοχές!$C$5:$I$5,MATCH($A67,Παραδοχές!$C$4:$I$4,1))+($A67-INDEX(Παραδοχές!$C$4:$I$4,MATCH($A67,Παραδοχές!$C$4:$I$4,1)))*(INDEX(Παραδοχές!$C$5:$I$5,MATCH($A67,Παραδοχές!$C$4:$I$4,1)+1)-INDEX(Παραδοχές!$C$5:$I$5,MATCH($A67,Παραδοχές!$C$4:$I$4,1)))/(INDEX(Παραδοχές!$C$4:$I$4,MATCH($A67,Παραδοχές!$C$4:$I$4,1)+1)-INDEX(Παραδοχές!$C$4:$I$4,MATCH($A67,Παραδοχές!$C$4:$I$4,1))))</f>
        <v>1.2</v>
      </c>
      <c r="C67" s="5">
        <f>IF($A67&gt;=Παραδοχές!$I$4,INDEX(Παραδοχές!$C$6:$I$6,7),INDEX(Παραδοχές!$C$6:$I$6,MATCH($A67,Παραδοχές!$C$4:$I$4,1))+($A67-INDEX(Παραδοχές!$C$4:$I$4,MATCH($A67,Παραδοχές!$C$4:$I$4,1)))*(INDEX(Παραδοχές!$C$6:$I$6,MATCH($A67,Παραδοχές!$C$4:$I$4,1)+1)-INDEX(Παραδοχές!$C$6:$I$6,MATCH($A67,Παραδοχές!$C$4:$I$4,1)))/(INDEX(Παραδοχές!$C$4:$I$4,MATCH($A67,Παραδοχές!$C$4:$I$4,1)+1)-INDEX(Παραδοχές!$C$4:$I$4,MATCH($A67,Παραδοχές!$C$4:$I$4,1))))</f>
        <v>2</v>
      </c>
      <c r="D67" s="6">
        <f>D66*(1+(B67+C67)/100)</f>
        <v>1878.2112713572899</v>
      </c>
      <c r="E67" s="5">
        <f>CHOOSE(Παραδοχές!$C$15,IF($A67&gt;=Παραδοχές!$I$4,INDEX(Παραδοχές!$C$11:$I$11,7),INDEX(Παραδοχές!$C$11:$I$11,MATCH($A67,Παραδοχές!$C$4:$I$4,1))+($A67-INDEX(Παραδοχές!$C$4:$I$4,MATCH($A67,Παραδοχές!$C$4:$I$4,1)))*(INDEX(Παραδοχές!$C$11:$I$11,MATCH($A67,Παραδοχές!$C$4:$I$4,1)+1)-INDEX(Παραδοχές!$C$11:$I$11,MATCH($A67,Παραδοχές!$C$4:$I$4,1)))/(INDEX(Παραδοχές!$C$4:$I$4,MATCH($A67,Παραδοχές!$C$4:$I$4,1)+1)-INDEX(Παραδοχές!$C$4:$I$4,MATCH($A67,Παραδοχές!$C$4:$I$4,1)))),IF($A67&gt;=Παραδοχές!$I$4,INDEX(Παραδοχές!$C$12:$I$12,7),INDEX(Παραδοχές!$C$12:$I$12,MATCH($A67,Παραδοχές!$C$4:$I$4,1))+($A67-INDEX(Παραδοχές!$C$4:$I$4,MATCH($A67,Παραδοχές!$C$4:$I$4,1)))*(INDEX(Παραδοχές!$C$12:$I$12,MATCH($A67,Παραδοχές!$C$4:$I$4,1)+1)-INDEX(Παραδοχές!$C$12:$I$12,MATCH($A67,Παραδοχές!$C$4:$I$4,1)))/(INDEX(Παραδοχές!$C$4:$I$4,MATCH($A67,Παραδοχές!$C$4:$I$4,1)+1)-INDEX(Παραδοχές!$C$4:$I$4,MATCH($A67,Παραδοχές!$C$4:$I$4,1)))))</f>
        <v>11.4</v>
      </c>
      <c r="F67" s="5">
        <f>SUM(O67:S67)+Παραδοχές!$K$34*(X67+IF($A67&gt;=2027,Παραδοχές!$J$34,0))+Παραδοχές!$K$35*(Y67+IF($A67&gt;=2027,Παραδοχές!$J$35,0))+Παραδοχές!$K$36*(Z67+IF($A67&gt;=2027,Παραδοχές!$J$36,0))+Παραδοχές!$K$37*(AA67+IF($A67&gt;=2027,Παραδοχές!$J$37,0))+Παραδοχές!$K$38*(AB67+IF($A67&gt;=2027,Παραδοχές!$J$38,0))+Παραδοχές!$K$39*(AC67+IF($A67&gt;=2027,Παραδοχές!$J$39,0))+Παραδοχές!$K$40*(AD67+IF($A67&gt;=2027,Παραδοχές!$J$40,0))+Παραδοχές!$K$41*(AE67+IF($A67&gt;=2027,Παραδοχές!$J$41,0))+Παραδοχές!$K$42*(AF67+IF($A67&gt;=2027,Παραδοχές!$J$42,0))</f>
        <v>0</v>
      </c>
      <c r="G67" s="5">
        <f t="shared" si="6"/>
        <v>11.4</v>
      </c>
      <c r="H67" s="5">
        <f>CHOOSE(Παραδοχές!$C$15,IF($A67&gt;=Παραδοχές!$I$4,INDEX(Παραδοχές!$C$13:$I$13,7),INDEX(Παραδοχές!$C$13:$I$13,MATCH($A67,Παραδοχές!$C$4:$I$4,1))+($A67-INDEX(Παραδοχές!$C$4:$I$4,MATCH($A67,Παραδοχές!$C$4:$I$4,1)))*(INDEX(Παραδοχές!$C$13:$I$13,MATCH($A67,Παραδοχές!$C$4:$I$4,1)+1)-INDEX(Παραδοχές!$C$13:$I$13,MATCH($A67,Παραδοχές!$C$4:$I$4,1)))/(INDEX(Παραδοχές!$C$4:$I$4,MATCH($A67,Παραδοχές!$C$4:$I$4,1)+1)-INDEX(Παραδοχές!$C$4:$I$4,MATCH($A67,Παραδοχές!$C$4:$I$4,1)))),IF($A67&gt;=Παραδοχές!$I$4,INDEX(Παραδοχές!$C$14:$I$14,7),INDEX(Παραδοχές!$C$14:$I$14,MATCH($A67,Παραδοχές!$C$4:$I$4,1))+($A67-INDEX(Παραδοχές!$C$4:$I$4,MATCH($A67,Παραδοχές!$C$4:$I$4,1)))*(INDEX(Παραδοχές!$C$14:$I$14,MATCH($A67,Παραδοχές!$C$4:$I$4,1)+1)-INDEX(Παραδοχές!$C$14:$I$14,MATCH($A67,Παραδοχές!$C$4:$I$4,1)))/(INDEX(Παραδοχές!$C$4:$I$4,MATCH($A67,Παραδοχές!$C$4:$I$4,1)+1)-INDEX(Παραδοχές!$C$4:$I$4,MATCH($A67,Παραδοχές!$C$4:$I$4,1)))))</f>
        <v>6.15</v>
      </c>
      <c r="I67" s="5">
        <f t="shared" si="7"/>
        <v>5.25</v>
      </c>
      <c r="J67" s="10">
        <f t="shared" si="8"/>
        <v>98.606091746257903</v>
      </c>
      <c r="K67" s="10">
        <f t="shared" si="9"/>
        <v>214.11608493473099</v>
      </c>
      <c r="L67" s="10">
        <f t="shared" si="10"/>
        <v>115.509993188474</v>
      </c>
      <c r="M67" s="10">
        <f>J67/POWER(1+Παραδοχές!$C$8,A67-2026)</f>
        <v>10.538553614702201</v>
      </c>
      <c r="N67" s="6">
        <f>SUM($M$2:M67)</f>
        <v>828.89677988787503</v>
      </c>
      <c r="O67" s="5">
        <f>Παραδοχές!$K$18*(IF($A67&gt;=Παραδοχές!$I$4,INDEX(Παραδοχές!$C$18:$I$18,7),INDEX(Παραδοχές!$C$18:$I$18,MATCH($A67,Παραδοχές!$C$4:$I$4,1))+($A67-INDEX(Παραδοχές!$C$4:$I$4,MATCH($A67,Παραδοχές!$C$4:$I$4,1)))*(INDEX(Παραδοχές!$C$18:$I$18,MATCH($A67,Παραδοχές!$C$4:$I$4,1)+1)-INDEX(Παραδοχές!$C$18:$I$18,MATCH($A67,Παραδοχές!$C$4:$I$4,1)))/(INDEX(Παραδοχές!$C$4:$I$4,MATCH($A67,Παραδοχές!$C$4:$I$4,1)+1)-INDEX(Παραδοχές!$C$4:$I$4,MATCH($A67,Παραδοχές!$C$4:$I$4,1)))))</f>
        <v>0</v>
      </c>
      <c r="P67" s="5">
        <f>Παραδοχές!$K$19*(IF($A67&gt;=Παραδοχές!$I$4,INDEX(Παραδοχές!$C$19:$I$19,7),INDEX(Παραδοχές!$C$19:$I$19,MATCH($A67,Παραδοχές!$C$4:$I$4,1))+($A67-INDEX(Παραδοχές!$C$4:$I$4,MATCH($A67,Παραδοχές!$C$4:$I$4,1)))*(INDEX(Παραδοχές!$C$19:$I$19,MATCH($A67,Παραδοχές!$C$4:$I$4,1)+1)-INDEX(Παραδοχές!$C$19:$I$19,MATCH($A67,Παραδοχές!$C$4:$I$4,1)))/(INDEX(Παραδοχές!$C$4:$I$4,MATCH($A67,Παραδοχές!$C$4:$I$4,1)+1)-INDEX(Παραδοχές!$C$4:$I$4,MATCH($A67,Παραδοχές!$C$4:$I$4,1)))))</f>
        <v>0</v>
      </c>
      <c r="Q67" s="5">
        <f>Παραδοχές!$K$20*(IF($A67&gt;=Παραδοχές!$I$4,INDEX(Παραδοχές!$C$20:$I$20,7),INDEX(Παραδοχές!$C$20:$I$20,MATCH($A67,Παραδοχές!$C$4:$I$4,1))+($A67-INDEX(Παραδοχές!$C$4:$I$4,MATCH($A67,Παραδοχές!$C$4:$I$4,1)))*(INDEX(Παραδοχές!$C$20:$I$20,MATCH($A67,Παραδοχές!$C$4:$I$4,1)+1)-INDEX(Παραδοχές!$C$20:$I$20,MATCH($A67,Παραδοχές!$C$4:$I$4,1)))/(INDEX(Παραδοχές!$C$4:$I$4,MATCH($A67,Παραδοχές!$C$4:$I$4,1)+1)-INDEX(Παραδοχές!$C$4:$I$4,MATCH($A67,Παραδοχές!$C$4:$I$4,1)))))</f>
        <v>0</v>
      </c>
      <c r="R67" s="5">
        <f>Παραδοχές!$K$21*(IF($A67&gt;=Παραδοχές!$I$4,INDEX(Παραδοχές!$C$21:$I$21,7),INDEX(Παραδοχές!$C$21:$I$21,MATCH($A67,Παραδοχές!$C$4:$I$4,1))+($A67-INDEX(Παραδοχές!$C$4:$I$4,MATCH($A67,Παραδοχές!$C$4:$I$4,1)))*(INDEX(Παραδοχές!$C$21:$I$21,MATCH($A67,Παραδοχές!$C$4:$I$4,1)+1)-INDEX(Παραδοχές!$C$21:$I$21,MATCH($A67,Παραδοχές!$C$4:$I$4,1)))/(INDEX(Παραδοχές!$C$4:$I$4,MATCH($A67,Παραδοχές!$C$4:$I$4,1)+1)-INDEX(Παραδοχές!$C$4:$I$4,MATCH($A67,Παραδοχές!$C$4:$I$4,1)))))</f>
        <v>0</v>
      </c>
      <c r="S67" s="5">
        <f>Παραδοχές!$K$22*(IF($A67&gt;=Παραδοχές!$I$4,INDEX(Παραδοχές!$C$22:$I$22,7),INDEX(Παραδοχές!$C$22:$I$22,MATCH($A67,Παραδοχές!$C$4:$I$4,1))+($A67-INDEX(Παραδοχές!$C$4:$I$4,MATCH($A67,Παραδοχές!$C$4:$I$4,1)))*(INDEX(Παραδοχές!$C$22:$I$22,MATCH($A67,Παραδοχές!$C$4:$I$4,1)+1)-INDEX(Παραδοχές!$C$22:$I$22,MATCH($A67,Παραδοχές!$C$4:$I$4,1)))/(INDEX(Παραδοχές!$C$4:$I$4,MATCH($A67,Παραδοχές!$C$4:$I$4,1)+1)-INDEX(Παραδοχές!$C$4:$I$4,MATCH($A67,Παραδοχές!$C$4:$I$4,1)))))</f>
        <v>0</v>
      </c>
      <c r="T67" s="6">
        <f>IF($A67&gt;=Παραδοχές!$I$4,INDEX(Παραδοχές!$C$26:$I$26,7),INDEX(Παραδοχές!$C$26:$I$26,MATCH($A67,Παραδοχές!$C$4:$I$4,1))+($A67-INDEX(Παραδοχές!$C$4:$I$4,MATCH($A67,Παραδοχές!$C$4:$I$4,1)))*(INDEX(Παραδοχές!$C$26:$I$26,MATCH($A67,Παραδοχές!$C$4:$I$4,1)+1)-INDEX(Παραδοχές!$C$26:$I$26,MATCH($A67,Παραδοχές!$C$4:$I$4,1)))/(INDEX(Παραδοχές!$C$4:$I$4,MATCH($A67,Παραδοχές!$C$4:$I$4,1)+1)-INDEX(Παραδοχές!$C$4:$I$4,MATCH($A67,Παραδοχές!$C$4:$I$4,1))))</f>
        <v>2511</v>
      </c>
      <c r="U67" s="6">
        <f>IF($A67&gt;=Παραδοχές!$I$4,INDEX(Παραδοχές!$C$27:$I$27,7),INDEX(Παραδοχές!$C$27:$I$27,MATCH($A67,Παραδοχές!$C$4:$I$4,1))+($A67-INDEX(Παραδοχές!$C$4:$I$4,MATCH($A67,Παραδοχές!$C$4:$I$4,1)))*(INDEX(Παραδοχές!$C$27:$I$27,MATCH($A67,Παραδοχές!$C$4:$I$4,1)+1)-INDEX(Παραδοχές!$C$27:$I$27,MATCH($A67,Παραδοχές!$C$4:$I$4,1)))/(INDEX(Παραδοχές!$C$4:$I$4,MATCH($A67,Παραδοχές!$C$4:$I$4,1)+1)-INDEX(Παραδοχές!$C$4:$I$4,MATCH($A67,Παραδοχές!$C$4:$I$4,1))))</f>
        <v>3749</v>
      </c>
      <c r="V67" s="12">
        <f>IF($A67&gt;=Παραδοχές!$I$4,INDEX(Παραδοχές!$C$28:$I$28,7),INDEX(Παραδοχές!$C$28:$I$28,MATCH($A67,Παραδοχές!$C$4:$I$4,1))+($A67-INDEX(Παραδοχές!$C$4:$I$4,MATCH($A67,Παραδοχές!$C$4:$I$4,1)))*(INDEX(Παραδοχές!$C$28:$I$28,MATCH($A67,Παραδοχές!$C$4:$I$4,1)+1)-INDEX(Παραδοχές!$C$28:$I$28,MATCH($A67,Παραδοχές!$C$4:$I$4,1)))/(INDEX(Παραδοχές!$C$4:$I$4,MATCH($A67,Παραδοχές!$C$4:$I$4,1)+1)-INDEX(Παραδοχές!$C$4:$I$4,MATCH($A67,Παραδοχές!$C$4:$I$4,1))))</f>
        <v>66</v>
      </c>
      <c r="W67" s="13">
        <f>1/POWER(1+Παραδοχές!$C$8,A67-2026)</f>
        <v>0.10687527948903</v>
      </c>
      <c r="X67" s="5">
        <f>IF($A67&gt;=Παραδοχές!$I$4,INDEX(Παραδοχές!$C$34:$I$34,7),INDEX(Παραδοχές!$C$34:$I$34,MATCH($A67,Παραδοχές!$C$4:$I$4,1))+($A67-INDEX(Παραδοχές!$C$4:$I$4,MATCH($A67,Παραδοχές!$C$4:$I$4,1)))*(INDEX(Παραδοχές!$C$34:$I$34,MATCH($A67,Παραδοχές!$C$4:$I$4,1)+1)-INDEX(Παραδοχές!$C$34:$I$34,MATCH($A67,Παραδοχές!$C$4:$I$4,1)))/(INDEX(Παραδοχές!$C$4:$I$4,MATCH($A67,Παραδοχές!$C$4:$I$4,1)+1)-INDEX(Παραδοχές!$C$4:$I$4,MATCH($A67,Παραδοχές!$C$4:$I$4,1))))</f>
        <v>-1</v>
      </c>
      <c r="Y67" s="5">
        <f>IF($A67&gt;=Παραδοχές!$I$4,INDEX(Παραδοχές!$C$35:$I$35,7),INDEX(Παραδοχές!$C$35:$I$35,MATCH($A67,Παραδοχές!$C$4:$I$4,1))+($A67-INDEX(Παραδοχές!$C$4:$I$4,MATCH($A67,Παραδοχές!$C$4:$I$4,1)))*(INDEX(Παραδοχές!$C$35:$I$35,MATCH($A67,Παραδοχές!$C$4:$I$4,1)+1)-INDEX(Παραδοχές!$C$35:$I$35,MATCH($A67,Παραδοχές!$C$4:$I$4,1)))/(INDEX(Παραδοχές!$C$4:$I$4,MATCH($A67,Παραδοχές!$C$4:$I$4,1)+1)-INDEX(Παραδοχές!$C$4:$I$4,MATCH($A67,Παραδοχές!$C$4:$I$4,1))))</f>
        <v>-0.45</v>
      </c>
      <c r="Z67" s="5">
        <f>IF($A67&gt;=Παραδοχές!$I$4,INDEX(Παραδοχές!$C$36:$I$36,7),INDEX(Παραδοχές!$C$36:$I$36,MATCH($A67,Παραδοχές!$C$4:$I$4,1))+($A67-INDEX(Παραδοχές!$C$4:$I$4,MATCH($A67,Παραδοχές!$C$4:$I$4,1)))*(INDEX(Παραδοχές!$C$36:$I$36,MATCH($A67,Παραδοχές!$C$4:$I$4,1)+1)-INDEX(Παραδοχές!$C$36:$I$36,MATCH($A67,Παραδοχές!$C$4:$I$4,1)))/(INDEX(Παραδοχές!$C$4:$I$4,MATCH($A67,Παραδοχές!$C$4:$I$4,1)+1)-INDEX(Παραδοχές!$C$4:$I$4,MATCH($A67,Παραδοχές!$C$4:$I$4,1))))</f>
        <v>-0.1</v>
      </c>
      <c r="AA67" s="5">
        <f>IF($A67&gt;=Παραδοχές!$I$4,INDEX(Παραδοχές!$C$37:$I$37,7),INDEX(Παραδοχές!$C$37:$I$37,MATCH($A67,Παραδοχές!$C$4:$I$4,1))+($A67-INDEX(Παραδοχές!$C$4:$I$4,MATCH($A67,Παραδοχές!$C$4:$I$4,1)))*(INDEX(Παραδοχές!$C$37:$I$37,MATCH($A67,Παραδοχές!$C$4:$I$4,1)+1)-INDEX(Παραδοχές!$C$37:$I$37,MATCH($A67,Παραδοχές!$C$4:$I$4,1)))/(INDEX(Παραδοχές!$C$4:$I$4,MATCH($A67,Παραδοχές!$C$4:$I$4,1)+1)-INDEX(Παραδοχές!$C$4:$I$4,MATCH($A67,Παραδοχές!$C$4:$I$4,1))))</f>
        <v>-0.7</v>
      </c>
      <c r="AB67" s="5">
        <f>IF($A67&gt;=Παραδοχές!$I$4,INDEX(Παραδοχές!$C$38:$I$38,7),INDEX(Παραδοχές!$C$38:$I$38,MATCH($A67,Παραδοχές!$C$4:$I$4,1))+($A67-INDEX(Παραδοχές!$C$4:$I$4,MATCH($A67,Παραδοχές!$C$4:$I$4,1)))*(INDEX(Παραδοχές!$C$38:$I$38,MATCH($A67,Παραδοχές!$C$4:$I$4,1)+1)-INDEX(Παραδοχές!$C$38:$I$38,MATCH($A67,Παραδοχές!$C$4:$I$4,1)))/(INDEX(Παραδοχές!$C$4:$I$4,MATCH($A67,Παραδοχές!$C$4:$I$4,1)+1)-INDEX(Παραδοχές!$C$4:$I$4,MATCH($A67,Παραδοχές!$C$4:$I$4,1))))</f>
        <v>-0.2</v>
      </c>
      <c r="AC67" s="5">
        <f>IF($A67&gt;=Παραδοχές!$I$4,INDEX(Παραδοχές!$C$39:$I$39,7),INDEX(Παραδοχές!$C$39:$I$39,MATCH($A67,Παραδοχές!$C$4:$I$4,1))+($A67-INDEX(Παραδοχές!$C$4:$I$4,MATCH($A67,Παραδοχές!$C$4:$I$4,1)))*(INDEX(Παραδοχές!$C$39:$I$39,MATCH($A67,Παραδοχές!$C$4:$I$4,1)+1)-INDEX(Παραδοχές!$C$39:$I$39,MATCH($A67,Παραδοχές!$C$4:$I$4,1)))/(INDEX(Παραδοχές!$C$4:$I$4,MATCH($A67,Παραδοχές!$C$4:$I$4,1)+1)-INDEX(Παραδοχές!$C$4:$I$4,MATCH($A67,Παραδοχές!$C$4:$I$4,1))))</f>
        <v>-0.15</v>
      </c>
      <c r="AD67" s="5">
        <f>IF($A67&gt;=Παραδοχές!$I$4,INDEX(Παραδοχές!$C$40:$I$40,7),INDEX(Παραδοχές!$C$40:$I$40,MATCH($A67,Παραδοχές!$C$4:$I$4,1))+($A67-INDEX(Παραδοχές!$C$4:$I$4,MATCH($A67,Παραδοχές!$C$4:$I$4,1)))*(INDEX(Παραδοχές!$C$40:$I$40,MATCH($A67,Παραδοχές!$C$4:$I$4,1)+1)-INDEX(Παραδοχές!$C$40:$I$40,MATCH($A67,Παραδοχές!$C$4:$I$4,1)))/(INDEX(Παραδοχές!$C$4:$I$4,MATCH($A67,Παραδοχές!$C$4:$I$4,1)+1)-INDEX(Παραδοχές!$C$4:$I$4,MATCH($A67,Παραδοχές!$C$4:$I$4,1))))</f>
        <v>-0.12</v>
      </c>
      <c r="AE67" s="5">
        <f>IF($A67&gt;=Παραδοχές!$I$4,INDEX(Παραδοχές!$C$41:$I$41,7),INDEX(Παραδοχές!$C$41:$I$41,MATCH($A67,Παραδοχές!$C$4:$I$4,1))+($A67-INDEX(Παραδοχές!$C$4:$I$4,MATCH($A67,Παραδοχές!$C$4:$I$4,1)))*(INDEX(Παραδοχές!$C$41:$I$41,MATCH($A67,Παραδοχές!$C$4:$I$4,1)+1)-INDEX(Παραδοχές!$C$41:$I$41,MATCH($A67,Παραδοχές!$C$4:$I$4,1)))/(INDEX(Παραδοχές!$C$4:$I$4,MATCH($A67,Παραδοχές!$C$4:$I$4,1)+1)-INDEX(Παραδοχές!$C$4:$I$4,MATCH($A67,Παραδοχές!$C$4:$I$4,1))))</f>
        <v>2.2000000000000002</v>
      </c>
      <c r="AF67" s="5">
        <f>IF($A67&gt;=Παραδοχές!$I$4,INDEX(Παραδοχές!$C$42:$I$42,7),INDEX(Παραδοχές!$C$42:$I$42,MATCH($A67,Παραδοχές!$C$4:$I$4,1))+($A67-INDEX(Παραδοχές!$C$4:$I$4,MATCH($A67,Παραδοχές!$C$4:$I$4,1)))*(INDEX(Παραδοχές!$C$42:$I$42,MATCH($A67,Παραδοχές!$C$4:$I$4,1)+1)-INDEX(Παραδοχές!$C$42:$I$42,MATCH($A67,Παραδοχές!$C$4:$I$4,1)))/(INDEX(Παραδοχές!$C$4:$I$4,MATCH($A67,Παραδοχές!$C$4:$I$4,1)+1)-INDEX(Παραδοχές!$C$4:$I$4,MATCH($A67,Παραδοχές!$C$4:$I$4,1))))</f>
        <v>-1</v>
      </c>
    </row>
    <row r="68" spans="1:32" ht="15" customHeight="1" x14ac:dyDescent="0.25">
      <c r="A68" s="4">
        <v>2092</v>
      </c>
      <c r="B68" s="5">
        <f>IF($A68&gt;=Παραδοχές!$I$4,INDEX(Παραδοχές!$C$5:$I$5,7),INDEX(Παραδοχές!$C$5:$I$5,MATCH($A68,Παραδοχές!$C$4:$I$4,1))+($A68-INDEX(Παραδοχές!$C$4:$I$4,MATCH($A68,Παραδοχές!$C$4:$I$4,1)))*(INDEX(Παραδοχές!$C$5:$I$5,MATCH($A68,Παραδοχές!$C$4:$I$4,1)+1)-INDEX(Παραδοχές!$C$5:$I$5,MATCH($A68,Παραδοχές!$C$4:$I$4,1)))/(INDEX(Παραδοχές!$C$4:$I$4,MATCH($A68,Παραδοχές!$C$4:$I$4,1)+1)-INDEX(Παραδοχές!$C$4:$I$4,MATCH($A68,Παραδοχές!$C$4:$I$4,1))))</f>
        <v>1.2</v>
      </c>
      <c r="C68" s="5">
        <f>IF($A68&gt;=Παραδοχές!$I$4,INDEX(Παραδοχές!$C$6:$I$6,7),INDEX(Παραδοχές!$C$6:$I$6,MATCH($A68,Παραδοχές!$C$4:$I$4,1))+($A68-INDEX(Παραδοχές!$C$4:$I$4,MATCH($A68,Παραδοχές!$C$4:$I$4,1)))*(INDEX(Παραδοχές!$C$6:$I$6,MATCH($A68,Παραδοχές!$C$4:$I$4,1)+1)-INDEX(Παραδοχές!$C$6:$I$6,MATCH($A68,Παραδοχές!$C$4:$I$4,1)))/(INDEX(Παραδοχές!$C$4:$I$4,MATCH($A68,Παραδοχές!$C$4:$I$4,1)+1)-INDEX(Παραδοχές!$C$4:$I$4,MATCH($A68,Παραδοχές!$C$4:$I$4,1))))</f>
        <v>2</v>
      </c>
      <c r="D68" s="6">
        <f>D67*(1+(B68+C68)/100)</f>
        <v>1938.3140320407299</v>
      </c>
      <c r="E68" s="5">
        <f>CHOOSE(Παραδοχές!$C$15,IF($A68&gt;=Παραδοχές!$I$4,INDEX(Παραδοχές!$C$11:$I$11,7),INDEX(Παραδοχές!$C$11:$I$11,MATCH($A68,Παραδοχές!$C$4:$I$4,1))+($A68-INDEX(Παραδοχές!$C$4:$I$4,MATCH($A68,Παραδοχές!$C$4:$I$4,1)))*(INDEX(Παραδοχές!$C$11:$I$11,MATCH($A68,Παραδοχές!$C$4:$I$4,1)+1)-INDEX(Παραδοχές!$C$11:$I$11,MATCH($A68,Παραδοχές!$C$4:$I$4,1)))/(INDEX(Παραδοχές!$C$4:$I$4,MATCH($A68,Παραδοχές!$C$4:$I$4,1)+1)-INDEX(Παραδοχές!$C$4:$I$4,MATCH($A68,Παραδοχές!$C$4:$I$4,1)))),IF($A68&gt;=Παραδοχές!$I$4,INDEX(Παραδοχές!$C$12:$I$12,7),INDEX(Παραδοχές!$C$12:$I$12,MATCH($A68,Παραδοχές!$C$4:$I$4,1))+($A68-INDEX(Παραδοχές!$C$4:$I$4,MATCH($A68,Παραδοχές!$C$4:$I$4,1)))*(INDEX(Παραδοχές!$C$12:$I$12,MATCH($A68,Παραδοχές!$C$4:$I$4,1)+1)-INDEX(Παραδοχές!$C$12:$I$12,MATCH($A68,Παραδοχές!$C$4:$I$4,1)))/(INDEX(Παραδοχές!$C$4:$I$4,MATCH($A68,Παραδοχές!$C$4:$I$4,1)+1)-INDEX(Παραδοχές!$C$4:$I$4,MATCH($A68,Παραδοχές!$C$4:$I$4,1)))))</f>
        <v>11.4</v>
      </c>
      <c r="F68" s="5">
        <f>SUM(O68:S68)+Παραδοχές!$K$34*(X68+IF($A68&gt;=2027,Παραδοχές!$J$34,0))+Παραδοχές!$K$35*(Y68+IF($A68&gt;=2027,Παραδοχές!$J$35,0))+Παραδοχές!$K$36*(Z68+IF($A68&gt;=2027,Παραδοχές!$J$36,0))+Παραδοχές!$K$37*(AA68+IF($A68&gt;=2027,Παραδοχές!$J$37,0))+Παραδοχές!$K$38*(AB68+IF($A68&gt;=2027,Παραδοχές!$J$38,0))+Παραδοχές!$K$39*(AC68+IF($A68&gt;=2027,Παραδοχές!$J$39,0))+Παραδοχές!$K$40*(AD68+IF($A68&gt;=2027,Παραδοχές!$J$40,0))+Παραδοχές!$K$41*(AE68+IF($A68&gt;=2027,Παραδοχές!$J$41,0))+Παραδοχές!$K$42*(AF68+IF($A68&gt;=2027,Παραδοχές!$J$42,0))</f>
        <v>0</v>
      </c>
      <c r="G68" s="5">
        <f t="shared" si="6"/>
        <v>11.4</v>
      </c>
      <c r="H68" s="5">
        <f>CHOOSE(Παραδοχές!$C$15,IF($A68&gt;=Παραδοχές!$I$4,INDEX(Παραδοχές!$C$13:$I$13,7),INDEX(Παραδοχές!$C$13:$I$13,MATCH($A68,Παραδοχές!$C$4:$I$4,1))+($A68-INDEX(Παραδοχές!$C$4:$I$4,MATCH($A68,Παραδοχές!$C$4:$I$4,1)))*(INDEX(Παραδοχές!$C$13:$I$13,MATCH($A68,Παραδοχές!$C$4:$I$4,1)+1)-INDEX(Παραδοχές!$C$13:$I$13,MATCH($A68,Παραδοχές!$C$4:$I$4,1)))/(INDEX(Παραδοχές!$C$4:$I$4,MATCH($A68,Παραδοχές!$C$4:$I$4,1)+1)-INDEX(Παραδοχές!$C$4:$I$4,MATCH($A68,Παραδοχές!$C$4:$I$4,1)))),IF($A68&gt;=Παραδοχές!$I$4,INDEX(Παραδοχές!$C$14:$I$14,7),INDEX(Παραδοχές!$C$14:$I$14,MATCH($A68,Παραδοχές!$C$4:$I$4,1))+($A68-INDEX(Παραδοχές!$C$4:$I$4,MATCH($A68,Παραδοχές!$C$4:$I$4,1)))*(INDEX(Παραδοχές!$C$14:$I$14,MATCH($A68,Παραδοχές!$C$4:$I$4,1)+1)-INDEX(Παραδοχές!$C$14:$I$14,MATCH($A68,Παραδοχές!$C$4:$I$4,1)))/(INDEX(Παραδοχές!$C$4:$I$4,MATCH($A68,Παραδοχές!$C$4:$I$4,1)+1)-INDEX(Παραδοχές!$C$4:$I$4,MATCH($A68,Παραδοχές!$C$4:$I$4,1)))))</f>
        <v>6.15</v>
      </c>
      <c r="I68" s="5">
        <f t="shared" si="7"/>
        <v>5.25</v>
      </c>
      <c r="J68" s="10">
        <f t="shared" si="8"/>
        <v>101.761486682138</v>
      </c>
      <c r="K68" s="10">
        <f t="shared" si="9"/>
        <v>220.96779965264301</v>
      </c>
      <c r="L68" s="10">
        <f t="shared" si="10"/>
        <v>119.206312970505</v>
      </c>
      <c r="M68" s="10">
        <f>J68/POWER(1+Παραδοχές!$C$8,A68-2026)</f>
        <v>10.508007082485699</v>
      </c>
      <c r="N68" s="6">
        <f>SUM($M$2:M68)</f>
        <v>839.40478697036099</v>
      </c>
      <c r="O68" s="5">
        <f>Παραδοχές!$K$18*(IF($A68&gt;=Παραδοχές!$I$4,INDEX(Παραδοχές!$C$18:$I$18,7),INDEX(Παραδοχές!$C$18:$I$18,MATCH($A68,Παραδοχές!$C$4:$I$4,1))+($A68-INDEX(Παραδοχές!$C$4:$I$4,MATCH($A68,Παραδοχές!$C$4:$I$4,1)))*(INDEX(Παραδοχές!$C$18:$I$18,MATCH($A68,Παραδοχές!$C$4:$I$4,1)+1)-INDEX(Παραδοχές!$C$18:$I$18,MATCH($A68,Παραδοχές!$C$4:$I$4,1)))/(INDEX(Παραδοχές!$C$4:$I$4,MATCH($A68,Παραδοχές!$C$4:$I$4,1)+1)-INDEX(Παραδοχές!$C$4:$I$4,MATCH($A68,Παραδοχές!$C$4:$I$4,1)))))</f>
        <v>0</v>
      </c>
      <c r="P68" s="5">
        <f>Παραδοχές!$K$19*(IF($A68&gt;=Παραδοχές!$I$4,INDEX(Παραδοχές!$C$19:$I$19,7),INDEX(Παραδοχές!$C$19:$I$19,MATCH($A68,Παραδοχές!$C$4:$I$4,1))+($A68-INDEX(Παραδοχές!$C$4:$I$4,MATCH($A68,Παραδοχές!$C$4:$I$4,1)))*(INDEX(Παραδοχές!$C$19:$I$19,MATCH($A68,Παραδοχές!$C$4:$I$4,1)+1)-INDEX(Παραδοχές!$C$19:$I$19,MATCH($A68,Παραδοχές!$C$4:$I$4,1)))/(INDEX(Παραδοχές!$C$4:$I$4,MATCH($A68,Παραδοχές!$C$4:$I$4,1)+1)-INDEX(Παραδοχές!$C$4:$I$4,MATCH($A68,Παραδοχές!$C$4:$I$4,1)))))</f>
        <v>0</v>
      </c>
      <c r="Q68" s="5">
        <f>Παραδοχές!$K$20*(IF($A68&gt;=Παραδοχές!$I$4,INDEX(Παραδοχές!$C$20:$I$20,7),INDEX(Παραδοχές!$C$20:$I$20,MATCH($A68,Παραδοχές!$C$4:$I$4,1))+($A68-INDEX(Παραδοχές!$C$4:$I$4,MATCH($A68,Παραδοχές!$C$4:$I$4,1)))*(INDEX(Παραδοχές!$C$20:$I$20,MATCH($A68,Παραδοχές!$C$4:$I$4,1)+1)-INDEX(Παραδοχές!$C$20:$I$20,MATCH($A68,Παραδοχές!$C$4:$I$4,1)))/(INDEX(Παραδοχές!$C$4:$I$4,MATCH($A68,Παραδοχές!$C$4:$I$4,1)+1)-INDEX(Παραδοχές!$C$4:$I$4,MATCH($A68,Παραδοχές!$C$4:$I$4,1)))))</f>
        <v>0</v>
      </c>
      <c r="R68" s="5">
        <f>Παραδοχές!$K$21*(IF($A68&gt;=Παραδοχές!$I$4,INDEX(Παραδοχές!$C$21:$I$21,7),INDEX(Παραδοχές!$C$21:$I$21,MATCH($A68,Παραδοχές!$C$4:$I$4,1))+($A68-INDEX(Παραδοχές!$C$4:$I$4,MATCH($A68,Παραδοχές!$C$4:$I$4,1)))*(INDEX(Παραδοχές!$C$21:$I$21,MATCH($A68,Παραδοχές!$C$4:$I$4,1)+1)-INDEX(Παραδοχές!$C$21:$I$21,MATCH($A68,Παραδοχές!$C$4:$I$4,1)))/(INDEX(Παραδοχές!$C$4:$I$4,MATCH($A68,Παραδοχές!$C$4:$I$4,1)+1)-INDEX(Παραδοχές!$C$4:$I$4,MATCH($A68,Παραδοχές!$C$4:$I$4,1)))))</f>
        <v>0</v>
      </c>
      <c r="S68" s="5">
        <f>Παραδοχές!$K$22*(IF($A68&gt;=Παραδοχές!$I$4,INDEX(Παραδοχές!$C$22:$I$22,7),INDEX(Παραδοχές!$C$22:$I$22,MATCH($A68,Παραδοχές!$C$4:$I$4,1))+($A68-INDEX(Παραδοχές!$C$4:$I$4,MATCH($A68,Παραδοχές!$C$4:$I$4,1)))*(INDEX(Παραδοχές!$C$22:$I$22,MATCH($A68,Παραδοχές!$C$4:$I$4,1)+1)-INDEX(Παραδοχές!$C$22:$I$22,MATCH($A68,Παραδοχές!$C$4:$I$4,1)))/(INDEX(Παραδοχές!$C$4:$I$4,MATCH($A68,Παραδοχές!$C$4:$I$4,1)+1)-INDEX(Παραδοχές!$C$4:$I$4,MATCH($A68,Παραδοχές!$C$4:$I$4,1)))))</f>
        <v>0</v>
      </c>
      <c r="T68" s="6">
        <f>IF($A68&gt;=Παραδοχές!$I$4,INDEX(Παραδοχές!$C$26:$I$26,7),INDEX(Παραδοχές!$C$26:$I$26,MATCH($A68,Παραδοχές!$C$4:$I$4,1))+($A68-INDEX(Παραδοχές!$C$4:$I$4,MATCH($A68,Παραδοχές!$C$4:$I$4,1)))*(INDEX(Παραδοχές!$C$26:$I$26,MATCH($A68,Παραδοχές!$C$4:$I$4,1)+1)-INDEX(Παραδοχές!$C$26:$I$26,MATCH($A68,Παραδοχές!$C$4:$I$4,1)))/(INDEX(Παραδοχές!$C$4:$I$4,MATCH($A68,Παραδοχές!$C$4:$I$4,1)+1)-INDEX(Παραδοχές!$C$4:$I$4,MATCH($A68,Παραδοχές!$C$4:$I$4,1))))</f>
        <v>2511</v>
      </c>
      <c r="U68" s="6">
        <f>IF($A68&gt;=Παραδοχές!$I$4,INDEX(Παραδοχές!$C$27:$I$27,7),INDEX(Παραδοχές!$C$27:$I$27,MATCH($A68,Παραδοχές!$C$4:$I$4,1))+($A68-INDEX(Παραδοχές!$C$4:$I$4,MATCH($A68,Παραδοχές!$C$4:$I$4,1)))*(INDEX(Παραδοχές!$C$27:$I$27,MATCH($A68,Παραδοχές!$C$4:$I$4,1)+1)-INDEX(Παραδοχές!$C$27:$I$27,MATCH($A68,Παραδοχές!$C$4:$I$4,1)))/(INDEX(Παραδοχές!$C$4:$I$4,MATCH($A68,Παραδοχές!$C$4:$I$4,1)+1)-INDEX(Παραδοχές!$C$4:$I$4,MATCH($A68,Παραδοχές!$C$4:$I$4,1))))</f>
        <v>3749</v>
      </c>
      <c r="V68" s="12">
        <f>IF($A68&gt;=Παραδοχές!$I$4,INDEX(Παραδοχές!$C$28:$I$28,7),INDEX(Παραδοχές!$C$28:$I$28,MATCH($A68,Παραδοχές!$C$4:$I$4,1))+($A68-INDEX(Παραδοχές!$C$4:$I$4,MATCH($A68,Παραδοχές!$C$4:$I$4,1)))*(INDEX(Παραδοχές!$C$28:$I$28,MATCH($A68,Παραδοχές!$C$4:$I$4,1)+1)-INDEX(Παραδοχές!$C$28:$I$28,MATCH($A68,Παραδοχές!$C$4:$I$4,1)))/(INDEX(Παραδοχές!$C$4:$I$4,MATCH($A68,Παραδοχές!$C$4:$I$4,1)+1)-INDEX(Παραδοχές!$C$4:$I$4,MATCH($A68,Παραδοχές!$C$4:$I$4,1))))</f>
        <v>66</v>
      </c>
      <c r="W68" s="13">
        <f>1/POWER(1+Παραδοχές!$C$8,A68-2026)</f>
        <v>0.103261139602927</v>
      </c>
      <c r="X68" s="5">
        <f>IF($A68&gt;=Παραδοχές!$I$4,INDEX(Παραδοχές!$C$34:$I$34,7),INDEX(Παραδοχές!$C$34:$I$34,MATCH($A68,Παραδοχές!$C$4:$I$4,1))+($A68-INDEX(Παραδοχές!$C$4:$I$4,MATCH($A68,Παραδοχές!$C$4:$I$4,1)))*(INDEX(Παραδοχές!$C$34:$I$34,MATCH($A68,Παραδοχές!$C$4:$I$4,1)+1)-INDEX(Παραδοχές!$C$34:$I$34,MATCH($A68,Παραδοχές!$C$4:$I$4,1)))/(INDEX(Παραδοχές!$C$4:$I$4,MATCH($A68,Παραδοχές!$C$4:$I$4,1)+1)-INDEX(Παραδοχές!$C$4:$I$4,MATCH($A68,Παραδοχές!$C$4:$I$4,1))))</f>
        <v>-1</v>
      </c>
      <c r="Y68" s="5">
        <f>IF($A68&gt;=Παραδοχές!$I$4,INDEX(Παραδοχές!$C$35:$I$35,7),INDEX(Παραδοχές!$C$35:$I$35,MATCH($A68,Παραδοχές!$C$4:$I$4,1))+($A68-INDEX(Παραδοχές!$C$4:$I$4,MATCH($A68,Παραδοχές!$C$4:$I$4,1)))*(INDEX(Παραδοχές!$C$35:$I$35,MATCH($A68,Παραδοχές!$C$4:$I$4,1)+1)-INDEX(Παραδοχές!$C$35:$I$35,MATCH($A68,Παραδοχές!$C$4:$I$4,1)))/(INDEX(Παραδοχές!$C$4:$I$4,MATCH($A68,Παραδοχές!$C$4:$I$4,1)+1)-INDEX(Παραδοχές!$C$4:$I$4,MATCH($A68,Παραδοχές!$C$4:$I$4,1))))</f>
        <v>-0.45</v>
      </c>
      <c r="Z68" s="5">
        <f>IF($A68&gt;=Παραδοχές!$I$4,INDEX(Παραδοχές!$C$36:$I$36,7),INDEX(Παραδοχές!$C$36:$I$36,MATCH($A68,Παραδοχές!$C$4:$I$4,1))+($A68-INDEX(Παραδοχές!$C$4:$I$4,MATCH($A68,Παραδοχές!$C$4:$I$4,1)))*(INDEX(Παραδοχές!$C$36:$I$36,MATCH($A68,Παραδοχές!$C$4:$I$4,1)+1)-INDEX(Παραδοχές!$C$36:$I$36,MATCH($A68,Παραδοχές!$C$4:$I$4,1)))/(INDEX(Παραδοχές!$C$4:$I$4,MATCH($A68,Παραδοχές!$C$4:$I$4,1)+1)-INDEX(Παραδοχές!$C$4:$I$4,MATCH($A68,Παραδοχές!$C$4:$I$4,1))))</f>
        <v>-0.1</v>
      </c>
      <c r="AA68" s="5">
        <f>IF($A68&gt;=Παραδοχές!$I$4,INDEX(Παραδοχές!$C$37:$I$37,7),INDEX(Παραδοχές!$C$37:$I$37,MATCH($A68,Παραδοχές!$C$4:$I$4,1))+($A68-INDEX(Παραδοχές!$C$4:$I$4,MATCH($A68,Παραδοχές!$C$4:$I$4,1)))*(INDEX(Παραδοχές!$C$37:$I$37,MATCH($A68,Παραδοχές!$C$4:$I$4,1)+1)-INDEX(Παραδοχές!$C$37:$I$37,MATCH($A68,Παραδοχές!$C$4:$I$4,1)))/(INDEX(Παραδοχές!$C$4:$I$4,MATCH($A68,Παραδοχές!$C$4:$I$4,1)+1)-INDEX(Παραδοχές!$C$4:$I$4,MATCH($A68,Παραδοχές!$C$4:$I$4,1))))</f>
        <v>-0.7</v>
      </c>
      <c r="AB68" s="5">
        <f>IF($A68&gt;=Παραδοχές!$I$4,INDEX(Παραδοχές!$C$38:$I$38,7),INDEX(Παραδοχές!$C$38:$I$38,MATCH($A68,Παραδοχές!$C$4:$I$4,1))+($A68-INDEX(Παραδοχές!$C$4:$I$4,MATCH($A68,Παραδοχές!$C$4:$I$4,1)))*(INDEX(Παραδοχές!$C$38:$I$38,MATCH($A68,Παραδοχές!$C$4:$I$4,1)+1)-INDEX(Παραδοχές!$C$38:$I$38,MATCH($A68,Παραδοχές!$C$4:$I$4,1)))/(INDEX(Παραδοχές!$C$4:$I$4,MATCH($A68,Παραδοχές!$C$4:$I$4,1)+1)-INDEX(Παραδοχές!$C$4:$I$4,MATCH($A68,Παραδοχές!$C$4:$I$4,1))))</f>
        <v>-0.2</v>
      </c>
      <c r="AC68" s="5">
        <f>IF($A68&gt;=Παραδοχές!$I$4,INDEX(Παραδοχές!$C$39:$I$39,7),INDEX(Παραδοχές!$C$39:$I$39,MATCH($A68,Παραδοχές!$C$4:$I$4,1))+($A68-INDEX(Παραδοχές!$C$4:$I$4,MATCH($A68,Παραδοχές!$C$4:$I$4,1)))*(INDEX(Παραδοχές!$C$39:$I$39,MATCH($A68,Παραδοχές!$C$4:$I$4,1)+1)-INDEX(Παραδοχές!$C$39:$I$39,MATCH($A68,Παραδοχές!$C$4:$I$4,1)))/(INDEX(Παραδοχές!$C$4:$I$4,MATCH($A68,Παραδοχές!$C$4:$I$4,1)+1)-INDEX(Παραδοχές!$C$4:$I$4,MATCH($A68,Παραδοχές!$C$4:$I$4,1))))</f>
        <v>-0.15</v>
      </c>
      <c r="AD68" s="5">
        <f>IF($A68&gt;=Παραδοχές!$I$4,INDEX(Παραδοχές!$C$40:$I$40,7),INDEX(Παραδοχές!$C$40:$I$40,MATCH($A68,Παραδοχές!$C$4:$I$4,1))+($A68-INDEX(Παραδοχές!$C$4:$I$4,MATCH($A68,Παραδοχές!$C$4:$I$4,1)))*(INDEX(Παραδοχές!$C$40:$I$40,MATCH($A68,Παραδοχές!$C$4:$I$4,1)+1)-INDEX(Παραδοχές!$C$40:$I$40,MATCH($A68,Παραδοχές!$C$4:$I$4,1)))/(INDEX(Παραδοχές!$C$4:$I$4,MATCH($A68,Παραδοχές!$C$4:$I$4,1)+1)-INDEX(Παραδοχές!$C$4:$I$4,MATCH($A68,Παραδοχές!$C$4:$I$4,1))))</f>
        <v>-0.12</v>
      </c>
      <c r="AE68" s="5">
        <f>IF($A68&gt;=Παραδοχές!$I$4,INDEX(Παραδοχές!$C$41:$I$41,7),INDEX(Παραδοχές!$C$41:$I$41,MATCH($A68,Παραδοχές!$C$4:$I$4,1))+($A68-INDEX(Παραδοχές!$C$4:$I$4,MATCH($A68,Παραδοχές!$C$4:$I$4,1)))*(INDEX(Παραδοχές!$C$41:$I$41,MATCH($A68,Παραδοχές!$C$4:$I$4,1)+1)-INDEX(Παραδοχές!$C$41:$I$41,MATCH($A68,Παραδοχές!$C$4:$I$4,1)))/(INDEX(Παραδοχές!$C$4:$I$4,MATCH($A68,Παραδοχές!$C$4:$I$4,1)+1)-INDEX(Παραδοχές!$C$4:$I$4,MATCH($A68,Παραδοχές!$C$4:$I$4,1))))</f>
        <v>2.2000000000000002</v>
      </c>
      <c r="AF68" s="5">
        <f>IF($A68&gt;=Παραδοχές!$I$4,INDEX(Παραδοχές!$C$42:$I$42,7),INDEX(Παραδοχές!$C$42:$I$42,MATCH($A68,Παραδοχές!$C$4:$I$4,1))+($A68-INDEX(Παραδοχές!$C$4:$I$4,MATCH($A68,Παραδοχές!$C$4:$I$4,1)))*(INDEX(Παραδοχές!$C$42:$I$42,MATCH($A68,Παραδοχές!$C$4:$I$4,1)+1)-INDEX(Παραδοχές!$C$42:$I$42,MATCH($A68,Παραδοχές!$C$4:$I$4,1)))/(INDEX(Παραδοχές!$C$4:$I$4,MATCH($A68,Παραδοχές!$C$4:$I$4,1)+1)-INDEX(Παραδοχές!$C$4:$I$4,MATCH($A68,Παραδοχές!$C$4:$I$4,1))))</f>
        <v>-1</v>
      </c>
    </row>
    <row r="69" spans="1:32" ht="15" customHeight="1" x14ac:dyDescent="0.25">
      <c r="A69" s="4">
        <v>2093</v>
      </c>
      <c r="B69" s="5">
        <f>IF($A69&gt;=Παραδοχές!$I$4,INDEX(Παραδοχές!$C$5:$I$5,7),INDEX(Παραδοχές!$C$5:$I$5,MATCH($A69,Παραδοχές!$C$4:$I$4,1))+($A69-INDEX(Παραδοχές!$C$4:$I$4,MATCH($A69,Παραδοχές!$C$4:$I$4,1)))*(INDEX(Παραδοχές!$C$5:$I$5,MATCH($A69,Παραδοχές!$C$4:$I$4,1)+1)-INDEX(Παραδοχές!$C$5:$I$5,MATCH($A69,Παραδοχές!$C$4:$I$4,1)))/(INDEX(Παραδοχές!$C$4:$I$4,MATCH($A69,Παραδοχές!$C$4:$I$4,1)+1)-INDEX(Παραδοχές!$C$4:$I$4,MATCH($A69,Παραδοχές!$C$4:$I$4,1))))</f>
        <v>1.2</v>
      </c>
      <c r="C69" s="5">
        <f>IF($A69&gt;=Παραδοχές!$I$4,INDEX(Παραδοχές!$C$6:$I$6,7),INDEX(Παραδοχές!$C$6:$I$6,MATCH($A69,Παραδοχές!$C$4:$I$4,1))+($A69-INDEX(Παραδοχές!$C$4:$I$4,MATCH($A69,Παραδοχές!$C$4:$I$4,1)))*(INDEX(Παραδοχές!$C$6:$I$6,MATCH($A69,Παραδοχές!$C$4:$I$4,1)+1)-INDEX(Παραδοχές!$C$6:$I$6,MATCH($A69,Παραδοχές!$C$4:$I$4,1)))/(INDEX(Παραδοχές!$C$4:$I$4,MATCH($A69,Παραδοχές!$C$4:$I$4,1)+1)-INDEX(Παραδοχές!$C$4:$I$4,MATCH($A69,Παραδοχές!$C$4:$I$4,1))))</f>
        <v>2</v>
      </c>
      <c r="D69" s="6">
        <f>D68*(1+(B69+C69)/100)</f>
        <v>2000.3400810660301</v>
      </c>
      <c r="E69" s="5">
        <f>CHOOSE(Παραδοχές!$C$15,IF($A69&gt;=Παραδοχές!$I$4,INDEX(Παραδοχές!$C$11:$I$11,7),INDEX(Παραδοχές!$C$11:$I$11,MATCH($A69,Παραδοχές!$C$4:$I$4,1))+($A69-INDEX(Παραδοχές!$C$4:$I$4,MATCH($A69,Παραδοχές!$C$4:$I$4,1)))*(INDEX(Παραδοχές!$C$11:$I$11,MATCH($A69,Παραδοχές!$C$4:$I$4,1)+1)-INDEX(Παραδοχές!$C$11:$I$11,MATCH($A69,Παραδοχές!$C$4:$I$4,1)))/(INDEX(Παραδοχές!$C$4:$I$4,MATCH($A69,Παραδοχές!$C$4:$I$4,1)+1)-INDEX(Παραδοχές!$C$4:$I$4,MATCH($A69,Παραδοχές!$C$4:$I$4,1)))),IF($A69&gt;=Παραδοχές!$I$4,INDEX(Παραδοχές!$C$12:$I$12,7),INDEX(Παραδοχές!$C$12:$I$12,MATCH($A69,Παραδοχές!$C$4:$I$4,1))+($A69-INDEX(Παραδοχές!$C$4:$I$4,MATCH($A69,Παραδοχές!$C$4:$I$4,1)))*(INDEX(Παραδοχές!$C$12:$I$12,MATCH($A69,Παραδοχές!$C$4:$I$4,1)+1)-INDEX(Παραδοχές!$C$12:$I$12,MATCH($A69,Παραδοχές!$C$4:$I$4,1)))/(INDEX(Παραδοχές!$C$4:$I$4,MATCH($A69,Παραδοχές!$C$4:$I$4,1)+1)-INDEX(Παραδοχές!$C$4:$I$4,MATCH($A69,Παραδοχές!$C$4:$I$4,1)))))</f>
        <v>11.4</v>
      </c>
      <c r="F69" s="5">
        <f>SUM(O69:S69)+Παραδοχές!$K$34*(X69+IF($A69&gt;=2027,Παραδοχές!$J$34,0))+Παραδοχές!$K$35*(Y69+IF($A69&gt;=2027,Παραδοχές!$J$35,0))+Παραδοχές!$K$36*(Z69+IF($A69&gt;=2027,Παραδοχές!$J$36,0))+Παραδοχές!$K$37*(AA69+IF($A69&gt;=2027,Παραδοχές!$J$37,0))+Παραδοχές!$K$38*(AB69+IF($A69&gt;=2027,Παραδοχές!$J$38,0))+Παραδοχές!$K$39*(AC69+IF($A69&gt;=2027,Παραδοχές!$J$39,0))+Παραδοχές!$K$40*(AD69+IF($A69&gt;=2027,Παραδοχές!$J$40,0))+Παραδοχές!$K$41*(AE69+IF($A69&gt;=2027,Παραδοχές!$J$41,0))+Παραδοχές!$K$42*(AF69+IF($A69&gt;=2027,Παραδοχές!$J$42,0))</f>
        <v>0</v>
      </c>
      <c r="G69" s="5">
        <f t="shared" si="6"/>
        <v>11.4</v>
      </c>
      <c r="H69" s="5">
        <f>CHOOSE(Παραδοχές!$C$15,IF($A69&gt;=Παραδοχές!$I$4,INDEX(Παραδοχές!$C$13:$I$13,7),INDEX(Παραδοχές!$C$13:$I$13,MATCH($A69,Παραδοχές!$C$4:$I$4,1))+($A69-INDEX(Παραδοχές!$C$4:$I$4,MATCH($A69,Παραδοχές!$C$4:$I$4,1)))*(INDEX(Παραδοχές!$C$13:$I$13,MATCH($A69,Παραδοχές!$C$4:$I$4,1)+1)-INDEX(Παραδοχές!$C$13:$I$13,MATCH($A69,Παραδοχές!$C$4:$I$4,1)))/(INDEX(Παραδοχές!$C$4:$I$4,MATCH($A69,Παραδοχές!$C$4:$I$4,1)+1)-INDEX(Παραδοχές!$C$4:$I$4,MATCH($A69,Παραδοχές!$C$4:$I$4,1)))),IF($A69&gt;=Παραδοχές!$I$4,INDEX(Παραδοχές!$C$14:$I$14,7),INDEX(Παραδοχές!$C$14:$I$14,MATCH($A69,Παραδοχές!$C$4:$I$4,1))+($A69-INDEX(Παραδοχές!$C$4:$I$4,MATCH($A69,Παραδοχές!$C$4:$I$4,1)))*(INDEX(Παραδοχές!$C$14:$I$14,MATCH($A69,Παραδοχές!$C$4:$I$4,1)+1)-INDEX(Παραδοχές!$C$14:$I$14,MATCH($A69,Παραδοχές!$C$4:$I$4,1)))/(INDEX(Παραδοχές!$C$4:$I$4,MATCH($A69,Παραδοχές!$C$4:$I$4,1)+1)-INDEX(Παραδοχές!$C$4:$I$4,MATCH($A69,Παραδοχές!$C$4:$I$4,1)))))</f>
        <v>6.15</v>
      </c>
      <c r="I69" s="5">
        <f t="shared" si="7"/>
        <v>5.25</v>
      </c>
      <c r="J69" s="10">
        <f t="shared" si="8"/>
        <v>105.01785425596699</v>
      </c>
      <c r="K69" s="10">
        <f t="shared" si="9"/>
        <v>228.03876924152701</v>
      </c>
      <c r="L69" s="10">
        <f t="shared" si="10"/>
        <v>123.02091498556101</v>
      </c>
      <c r="M69" s="10">
        <f>J69/POWER(1+Παραδοχές!$C$8,A69-2026)</f>
        <v>10.477549090942199</v>
      </c>
      <c r="N69" s="6">
        <f>SUM($M$2:M69)</f>
        <v>849.88233606130302</v>
      </c>
      <c r="O69" s="5">
        <f>Παραδοχές!$K$18*(IF($A69&gt;=Παραδοχές!$I$4,INDEX(Παραδοχές!$C$18:$I$18,7),INDEX(Παραδοχές!$C$18:$I$18,MATCH($A69,Παραδοχές!$C$4:$I$4,1))+($A69-INDEX(Παραδοχές!$C$4:$I$4,MATCH($A69,Παραδοχές!$C$4:$I$4,1)))*(INDEX(Παραδοχές!$C$18:$I$18,MATCH($A69,Παραδοχές!$C$4:$I$4,1)+1)-INDEX(Παραδοχές!$C$18:$I$18,MATCH($A69,Παραδοχές!$C$4:$I$4,1)))/(INDEX(Παραδοχές!$C$4:$I$4,MATCH($A69,Παραδοχές!$C$4:$I$4,1)+1)-INDEX(Παραδοχές!$C$4:$I$4,MATCH($A69,Παραδοχές!$C$4:$I$4,1)))))</f>
        <v>0</v>
      </c>
      <c r="P69" s="5">
        <f>Παραδοχές!$K$19*(IF($A69&gt;=Παραδοχές!$I$4,INDEX(Παραδοχές!$C$19:$I$19,7),INDEX(Παραδοχές!$C$19:$I$19,MATCH($A69,Παραδοχές!$C$4:$I$4,1))+($A69-INDEX(Παραδοχές!$C$4:$I$4,MATCH($A69,Παραδοχές!$C$4:$I$4,1)))*(INDEX(Παραδοχές!$C$19:$I$19,MATCH($A69,Παραδοχές!$C$4:$I$4,1)+1)-INDEX(Παραδοχές!$C$19:$I$19,MATCH($A69,Παραδοχές!$C$4:$I$4,1)))/(INDEX(Παραδοχές!$C$4:$I$4,MATCH($A69,Παραδοχές!$C$4:$I$4,1)+1)-INDEX(Παραδοχές!$C$4:$I$4,MATCH($A69,Παραδοχές!$C$4:$I$4,1)))))</f>
        <v>0</v>
      </c>
      <c r="Q69" s="5">
        <f>Παραδοχές!$K$20*(IF($A69&gt;=Παραδοχές!$I$4,INDEX(Παραδοχές!$C$20:$I$20,7),INDEX(Παραδοχές!$C$20:$I$20,MATCH($A69,Παραδοχές!$C$4:$I$4,1))+($A69-INDEX(Παραδοχές!$C$4:$I$4,MATCH($A69,Παραδοχές!$C$4:$I$4,1)))*(INDEX(Παραδοχές!$C$20:$I$20,MATCH($A69,Παραδοχές!$C$4:$I$4,1)+1)-INDEX(Παραδοχές!$C$20:$I$20,MATCH($A69,Παραδοχές!$C$4:$I$4,1)))/(INDEX(Παραδοχές!$C$4:$I$4,MATCH($A69,Παραδοχές!$C$4:$I$4,1)+1)-INDEX(Παραδοχές!$C$4:$I$4,MATCH($A69,Παραδοχές!$C$4:$I$4,1)))))</f>
        <v>0</v>
      </c>
      <c r="R69" s="5">
        <f>Παραδοχές!$K$21*(IF($A69&gt;=Παραδοχές!$I$4,INDEX(Παραδοχές!$C$21:$I$21,7),INDEX(Παραδοχές!$C$21:$I$21,MATCH($A69,Παραδοχές!$C$4:$I$4,1))+($A69-INDEX(Παραδοχές!$C$4:$I$4,MATCH($A69,Παραδοχές!$C$4:$I$4,1)))*(INDEX(Παραδοχές!$C$21:$I$21,MATCH($A69,Παραδοχές!$C$4:$I$4,1)+1)-INDEX(Παραδοχές!$C$21:$I$21,MATCH($A69,Παραδοχές!$C$4:$I$4,1)))/(INDEX(Παραδοχές!$C$4:$I$4,MATCH($A69,Παραδοχές!$C$4:$I$4,1)+1)-INDEX(Παραδοχές!$C$4:$I$4,MATCH($A69,Παραδοχές!$C$4:$I$4,1)))))</f>
        <v>0</v>
      </c>
      <c r="S69" s="5">
        <f>Παραδοχές!$K$22*(IF($A69&gt;=Παραδοχές!$I$4,INDEX(Παραδοχές!$C$22:$I$22,7),INDEX(Παραδοχές!$C$22:$I$22,MATCH($A69,Παραδοχές!$C$4:$I$4,1))+($A69-INDEX(Παραδοχές!$C$4:$I$4,MATCH($A69,Παραδοχές!$C$4:$I$4,1)))*(INDEX(Παραδοχές!$C$22:$I$22,MATCH($A69,Παραδοχές!$C$4:$I$4,1)+1)-INDEX(Παραδοχές!$C$22:$I$22,MATCH($A69,Παραδοχές!$C$4:$I$4,1)))/(INDEX(Παραδοχές!$C$4:$I$4,MATCH($A69,Παραδοχές!$C$4:$I$4,1)+1)-INDEX(Παραδοχές!$C$4:$I$4,MATCH($A69,Παραδοχές!$C$4:$I$4,1)))))</f>
        <v>0</v>
      </c>
      <c r="T69" s="6">
        <f>IF($A69&gt;=Παραδοχές!$I$4,INDEX(Παραδοχές!$C$26:$I$26,7),INDEX(Παραδοχές!$C$26:$I$26,MATCH($A69,Παραδοχές!$C$4:$I$4,1))+($A69-INDEX(Παραδοχές!$C$4:$I$4,MATCH($A69,Παραδοχές!$C$4:$I$4,1)))*(INDEX(Παραδοχές!$C$26:$I$26,MATCH($A69,Παραδοχές!$C$4:$I$4,1)+1)-INDEX(Παραδοχές!$C$26:$I$26,MATCH($A69,Παραδοχές!$C$4:$I$4,1)))/(INDEX(Παραδοχές!$C$4:$I$4,MATCH($A69,Παραδοχές!$C$4:$I$4,1)+1)-INDEX(Παραδοχές!$C$4:$I$4,MATCH($A69,Παραδοχές!$C$4:$I$4,1))))</f>
        <v>2511</v>
      </c>
      <c r="U69" s="6">
        <f>IF($A69&gt;=Παραδοχές!$I$4,INDEX(Παραδοχές!$C$27:$I$27,7),INDEX(Παραδοχές!$C$27:$I$27,MATCH($A69,Παραδοχές!$C$4:$I$4,1))+($A69-INDEX(Παραδοχές!$C$4:$I$4,MATCH($A69,Παραδοχές!$C$4:$I$4,1)))*(INDEX(Παραδοχές!$C$27:$I$27,MATCH($A69,Παραδοχές!$C$4:$I$4,1)+1)-INDEX(Παραδοχές!$C$27:$I$27,MATCH($A69,Παραδοχές!$C$4:$I$4,1)))/(INDEX(Παραδοχές!$C$4:$I$4,MATCH($A69,Παραδοχές!$C$4:$I$4,1)+1)-INDEX(Παραδοχές!$C$4:$I$4,MATCH($A69,Παραδοχές!$C$4:$I$4,1))))</f>
        <v>3749</v>
      </c>
      <c r="V69" s="12">
        <f>IF($A69&gt;=Παραδοχές!$I$4,INDEX(Παραδοχές!$C$28:$I$28,7),INDEX(Παραδοχές!$C$28:$I$28,MATCH($A69,Παραδοχές!$C$4:$I$4,1))+($A69-INDEX(Παραδοχές!$C$4:$I$4,MATCH($A69,Παραδοχές!$C$4:$I$4,1)))*(INDEX(Παραδοχές!$C$28:$I$28,MATCH($A69,Παραδοχές!$C$4:$I$4,1)+1)-INDEX(Παραδοχές!$C$28:$I$28,MATCH($A69,Παραδοχές!$C$4:$I$4,1)))/(INDEX(Παραδοχές!$C$4:$I$4,MATCH($A69,Παραδοχές!$C$4:$I$4,1)+1)-INDEX(Παραδοχές!$C$4:$I$4,MATCH($A69,Παραδοχές!$C$4:$I$4,1))))</f>
        <v>66</v>
      </c>
      <c r="W69" s="13">
        <f>1/POWER(1+Παραδοχές!$C$8,A69-2026)</f>
        <v>9.9769217007659103E-2</v>
      </c>
      <c r="X69" s="5">
        <f>IF($A69&gt;=Παραδοχές!$I$4,INDEX(Παραδοχές!$C$34:$I$34,7),INDEX(Παραδοχές!$C$34:$I$34,MATCH($A69,Παραδοχές!$C$4:$I$4,1))+($A69-INDEX(Παραδοχές!$C$4:$I$4,MATCH($A69,Παραδοχές!$C$4:$I$4,1)))*(INDEX(Παραδοχές!$C$34:$I$34,MATCH($A69,Παραδοχές!$C$4:$I$4,1)+1)-INDEX(Παραδοχές!$C$34:$I$34,MATCH($A69,Παραδοχές!$C$4:$I$4,1)))/(INDEX(Παραδοχές!$C$4:$I$4,MATCH($A69,Παραδοχές!$C$4:$I$4,1)+1)-INDEX(Παραδοχές!$C$4:$I$4,MATCH($A69,Παραδοχές!$C$4:$I$4,1))))</f>
        <v>-1</v>
      </c>
      <c r="Y69" s="5">
        <f>IF($A69&gt;=Παραδοχές!$I$4,INDEX(Παραδοχές!$C$35:$I$35,7),INDEX(Παραδοχές!$C$35:$I$35,MATCH($A69,Παραδοχές!$C$4:$I$4,1))+($A69-INDEX(Παραδοχές!$C$4:$I$4,MATCH($A69,Παραδοχές!$C$4:$I$4,1)))*(INDEX(Παραδοχές!$C$35:$I$35,MATCH($A69,Παραδοχές!$C$4:$I$4,1)+1)-INDEX(Παραδοχές!$C$35:$I$35,MATCH($A69,Παραδοχές!$C$4:$I$4,1)))/(INDEX(Παραδοχές!$C$4:$I$4,MATCH($A69,Παραδοχές!$C$4:$I$4,1)+1)-INDEX(Παραδοχές!$C$4:$I$4,MATCH($A69,Παραδοχές!$C$4:$I$4,1))))</f>
        <v>-0.45</v>
      </c>
      <c r="Z69" s="5">
        <f>IF($A69&gt;=Παραδοχές!$I$4,INDEX(Παραδοχές!$C$36:$I$36,7),INDEX(Παραδοχές!$C$36:$I$36,MATCH($A69,Παραδοχές!$C$4:$I$4,1))+($A69-INDEX(Παραδοχές!$C$4:$I$4,MATCH($A69,Παραδοχές!$C$4:$I$4,1)))*(INDEX(Παραδοχές!$C$36:$I$36,MATCH($A69,Παραδοχές!$C$4:$I$4,1)+1)-INDEX(Παραδοχές!$C$36:$I$36,MATCH($A69,Παραδοχές!$C$4:$I$4,1)))/(INDEX(Παραδοχές!$C$4:$I$4,MATCH($A69,Παραδοχές!$C$4:$I$4,1)+1)-INDEX(Παραδοχές!$C$4:$I$4,MATCH($A69,Παραδοχές!$C$4:$I$4,1))))</f>
        <v>-0.1</v>
      </c>
      <c r="AA69" s="5">
        <f>IF($A69&gt;=Παραδοχές!$I$4,INDEX(Παραδοχές!$C$37:$I$37,7),INDEX(Παραδοχές!$C$37:$I$37,MATCH($A69,Παραδοχές!$C$4:$I$4,1))+($A69-INDEX(Παραδοχές!$C$4:$I$4,MATCH($A69,Παραδοχές!$C$4:$I$4,1)))*(INDEX(Παραδοχές!$C$37:$I$37,MATCH($A69,Παραδοχές!$C$4:$I$4,1)+1)-INDEX(Παραδοχές!$C$37:$I$37,MATCH($A69,Παραδοχές!$C$4:$I$4,1)))/(INDEX(Παραδοχές!$C$4:$I$4,MATCH($A69,Παραδοχές!$C$4:$I$4,1)+1)-INDEX(Παραδοχές!$C$4:$I$4,MATCH($A69,Παραδοχές!$C$4:$I$4,1))))</f>
        <v>-0.7</v>
      </c>
      <c r="AB69" s="5">
        <f>IF($A69&gt;=Παραδοχές!$I$4,INDEX(Παραδοχές!$C$38:$I$38,7),INDEX(Παραδοχές!$C$38:$I$38,MATCH($A69,Παραδοχές!$C$4:$I$4,1))+($A69-INDEX(Παραδοχές!$C$4:$I$4,MATCH($A69,Παραδοχές!$C$4:$I$4,1)))*(INDEX(Παραδοχές!$C$38:$I$38,MATCH($A69,Παραδοχές!$C$4:$I$4,1)+1)-INDEX(Παραδοχές!$C$38:$I$38,MATCH($A69,Παραδοχές!$C$4:$I$4,1)))/(INDEX(Παραδοχές!$C$4:$I$4,MATCH($A69,Παραδοχές!$C$4:$I$4,1)+1)-INDEX(Παραδοχές!$C$4:$I$4,MATCH($A69,Παραδοχές!$C$4:$I$4,1))))</f>
        <v>-0.2</v>
      </c>
      <c r="AC69" s="5">
        <f>IF($A69&gt;=Παραδοχές!$I$4,INDEX(Παραδοχές!$C$39:$I$39,7),INDEX(Παραδοχές!$C$39:$I$39,MATCH($A69,Παραδοχές!$C$4:$I$4,1))+($A69-INDEX(Παραδοχές!$C$4:$I$4,MATCH($A69,Παραδοχές!$C$4:$I$4,1)))*(INDEX(Παραδοχές!$C$39:$I$39,MATCH($A69,Παραδοχές!$C$4:$I$4,1)+1)-INDEX(Παραδοχές!$C$39:$I$39,MATCH($A69,Παραδοχές!$C$4:$I$4,1)))/(INDEX(Παραδοχές!$C$4:$I$4,MATCH($A69,Παραδοχές!$C$4:$I$4,1)+1)-INDEX(Παραδοχές!$C$4:$I$4,MATCH($A69,Παραδοχές!$C$4:$I$4,1))))</f>
        <v>-0.15</v>
      </c>
      <c r="AD69" s="5">
        <f>IF($A69&gt;=Παραδοχές!$I$4,INDEX(Παραδοχές!$C$40:$I$40,7),INDEX(Παραδοχές!$C$40:$I$40,MATCH($A69,Παραδοχές!$C$4:$I$4,1))+($A69-INDEX(Παραδοχές!$C$4:$I$4,MATCH($A69,Παραδοχές!$C$4:$I$4,1)))*(INDEX(Παραδοχές!$C$40:$I$40,MATCH($A69,Παραδοχές!$C$4:$I$4,1)+1)-INDEX(Παραδοχές!$C$40:$I$40,MATCH($A69,Παραδοχές!$C$4:$I$4,1)))/(INDEX(Παραδοχές!$C$4:$I$4,MATCH($A69,Παραδοχές!$C$4:$I$4,1)+1)-INDEX(Παραδοχές!$C$4:$I$4,MATCH($A69,Παραδοχές!$C$4:$I$4,1))))</f>
        <v>-0.12</v>
      </c>
      <c r="AE69" s="5">
        <f>IF($A69&gt;=Παραδοχές!$I$4,INDEX(Παραδοχές!$C$41:$I$41,7),INDEX(Παραδοχές!$C$41:$I$41,MATCH($A69,Παραδοχές!$C$4:$I$4,1))+($A69-INDEX(Παραδοχές!$C$4:$I$4,MATCH($A69,Παραδοχές!$C$4:$I$4,1)))*(INDEX(Παραδοχές!$C$41:$I$41,MATCH($A69,Παραδοχές!$C$4:$I$4,1)+1)-INDEX(Παραδοχές!$C$41:$I$41,MATCH($A69,Παραδοχές!$C$4:$I$4,1)))/(INDEX(Παραδοχές!$C$4:$I$4,MATCH($A69,Παραδοχές!$C$4:$I$4,1)+1)-INDEX(Παραδοχές!$C$4:$I$4,MATCH($A69,Παραδοχές!$C$4:$I$4,1))))</f>
        <v>2.2000000000000002</v>
      </c>
      <c r="AF69" s="5">
        <f>IF($A69&gt;=Παραδοχές!$I$4,INDEX(Παραδοχές!$C$42:$I$42,7),INDEX(Παραδοχές!$C$42:$I$42,MATCH($A69,Παραδοχές!$C$4:$I$4,1))+($A69-INDEX(Παραδοχές!$C$4:$I$4,MATCH($A69,Παραδοχές!$C$4:$I$4,1)))*(INDEX(Παραδοχές!$C$42:$I$42,MATCH($A69,Παραδοχές!$C$4:$I$4,1)+1)-INDEX(Παραδοχές!$C$42:$I$42,MATCH($A69,Παραδοχές!$C$4:$I$4,1)))/(INDEX(Παραδοχές!$C$4:$I$4,MATCH($A69,Παραδοχές!$C$4:$I$4,1)+1)-INDEX(Παραδοχές!$C$4:$I$4,MATCH($A69,Παραδοχές!$C$4:$I$4,1))))</f>
        <v>-1</v>
      </c>
    </row>
    <row r="70" spans="1:32" ht="15" customHeight="1" x14ac:dyDescent="0.25">
      <c r="A70" s="4">
        <v>2094</v>
      </c>
      <c r="B70" s="5">
        <f>IF($A70&gt;=Παραδοχές!$I$4,INDEX(Παραδοχές!$C$5:$I$5,7),INDEX(Παραδοχές!$C$5:$I$5,MATCH($A70,Παραδοχές!$C$4:$I$4,1))+($A70-INDEX(Παραδοχές!$C$4:$I$4,MATCH($A70,Παραδοχές!$C$4:$I$4,1)))*(INDEX(Παραδοχές!$C$5:$I$5,MATCH($A70,Παραδοχές!$C$4:$I$4,1)+1)-INDEX(Παραδοχές!$C$5:$I$5,MATCH($A70,Παραδοχές!$C$4:$I$4,1)))/(INDEX(Παραδοχές!$C$4:$I$4,MATCH($A70,Παραδοχές!$C$4:$I$4,1)+1)-INDEX(Παραδοχές!$C$4:$I$4,MATCH($A70,Παραδοχές!$C$4:$I$4,1))))</f>
        <v>1.2</v>
      </c>
      <c r="C70" s="5">
        <f>IF($A70&gt;=Παραδοχές!$I$4,INDEX(Παραδοχές!$C$6:$I$6,7),INDEX(Παραδοχές!$C$6:$I$6,MATCH($A70,Παραδοχές!$C$4:$I$4,1))+($A70-INDEX(Παραδοχές!$C$4:$I$4,MATCH($A70,Παραδοχές!$C$4:$I$4,1)))*(INDEX(Παραδοχές!$C$6:$I$6,MATCH($A70,Παραδοχές!$C$4:$I$4,1)+1)-INDEX(Παραδοχές!$C$6:$I$6,MATCH($A70,Παραδοχές!$C$4:$I$4,1)))/(INDEX(Παραδοχές!$C$4:$I$4,MATCH($A70,Παραδοχές!$C$4:$I$4,1)+1)-INDEX(Παραδοχές!$C$4:$I$4,MATCH($A70,Παραδοχές!$C$4:$I$4,1))))</f>
        <v>2</v>
      </c>
      <c r="D70" s="6">
        <f>D69*(1+(B70+C70)/100)</f>
        <v>2064.3509636601402</v>
      </c>
      <c r="E70" s="5">
        <f>CHOOSE(Παραδοχές!$C$15,IF($A70&gt;=Παραδοχές!$I$4,INDEX(Παραδοχές!$C$11:$I$11,7),INDEX(Παραδοχές!$C$11:$I$11,MATCH($A70,Παραδοχές!$C$4:$I$4,1))+($A70-INDEX(Παραδοχές!$C$4:$I$4,MATCH($A70,Παραδοχές!$C$4:$I$4,1)))*(INDEX(Παραδοχές!$C$11:$I$11,MATCH($A70,Παραδοχές!$C$4:$I$4,1)+1)-INDEX(Παραδοχές!$C$11:$I$11,MATCH($A70,Παραδοχές!$C$4:$I$4,1)))/(INDEX(Παραδοχές!$C$4:$I$4,MATCH($A70,Παραδοχές!$C$4:$I$4,1)+1)-INDEX(Παραδοχές!$C$4:$I$4,MATCH($A70,Παραδοχές!$C$4:$I$4,1)))),IF($A70&gt;=Παραδοχές!$I$4,INDEX(Παραδοχές!$C$12:$I$12,7),INDEX(Παραδοχές!$C$12:$I$12,MATCH($A70,Παραδοχές!$C$4:$I$4,1))+($A70-INDEX(Παραδοχές!$C$4:$I$4,MATCH($A70,Παραδοχές!$C$4:$I$4,1)))*(INDEX(Παραδοχές!$C$12:$I$12,MATCH($A70,Παραδοχές!$C$4:$I$4,1)+1)-INDEX(Παραδοχές!$C$12:$I$12,MATCH($A70,Παραδοχές!$C$4:$I$4,1)))/(INDEX(Παραδοχές!$C$4:$I$4,MATCH($A70,Παραδοχές!$C$4:$I$4,1)+1)-INDEX(Παραδοχές!$C$4:$I$4,MATCH($A70,Παραδοχές!$C$4:$I$4,1)))))</f>
        <v>11.4</v>
      </c>
      <c r="F70" s="5">
        <f>SUM(O70:S70)+Παραδοχές!$K$34*(X70+IF($A70&gt;=2027,Παραδοχές!$J$34,0))+Παραδοχές!$K$35*(Y70+IF($A70&gt;=2027,Παραδοχές!$J$35,0))+Παραδοχές!$K$36*(Z70+IF($A70&gt;=2027,Παραδοχές!$J$36,0))+Παραδοχές!$K$37*(AA70+IF($A70&gt;=2027,Παραδοχές!$J$37,0))+Παραδοχές!$K$38*(AB70+IF($A70&gt;=2027,Παραδοχές!$J$38,0))+Παραδοχές!$K$39*(AC70+IF($A70&gt;=2027,Παραδοχές!$J$39,0))+Παραδοχές!$K$40*(AD70+IF($A70&gt;=2027,Παραδοχές!$J$40,0))+Παραδοχές!$K$41*(AE70+IF($A70&gt;=2027,Παραδοχές!$J$41,0))+Παραδοχές!$K$42*(AF70+IF($A70&gt;=2027,Παραδοχές!$J$42,0))</f>
        <v>0</v>
      </c>
      <c r="G70" s="5">
        <f t="shared" si="6"/>
        <v>11.4</v>
      </c>
      <c r="H70" s="5">
        <f>CHOOSE(Παραδοχές!$C$15,IF($A70&gt;=Παραδοχές!$I$4,INDEX(Παραδοχές!$C$13:$I$13,7),INDEX(Παραδοχές!$C$13:$I$13,MATCH($A70,Παραδοχές!$C$4:$I$4,1))+($A70-INDEX(Παραδοχές!$C$4:$I$4,MATCH($A70,Παραδοχές!$C$4:$I$4,1)))*(INDEX(Παραδοχές!$C$13:$I$13,MATCH($A70,Παραδοχές!$C$4:$I$4,1)+1)-INDEX(Παραδοχές!$C$13:$I$13,MATCH($A70,Παραδοχές!$C$4:$I$4,1)))/(INDEX(Παραδοχές!$C$4:$I$4,MATCH($A70,Παραδοχές!$C$4:$I$4,1)+1)-INDEX(Παραδοχές!$C$4:$I$4,MATCH($A70,Παραδοχές!$C$4:$I$4,1)))),IF($A70&gt;=Παραδοχές!$I$4,INDEX(Παραδοχές!$C$14:$I$14,7),INDEX(Παραδοχές!$C$14:$I$14,MATCH($A70,Παραδοχές!$C$4:$I$4,1))+($A70-INDEX(Παραδοχές!$C$4:$I$4,MATCH($A70,Παραδοχές!$C$4:$I$4,1)))*(INDEX(Παραδοχές!$C$14:$I$14,MATCH($A70,Παραδοχές!$C$4:$I$4,1)+1)-INDEX(Παραδοχές!$C$14:$I$14,MATCH($A70,Παραδοχές!$C$4:$I$4,1)))/(INDEX(Παραδοχές!$C$4:$I$4,MATCH($A70,Παραδοχές!$C$4:$I$4,1)+1)-INDEX(Παραδοχές!$C$4:$I$4,MATCH($A70,Παραδοχές!$C$4:$I$4,1)))))</f>
        <v>6.15</v>
      </c>
      <c r="I70" s="5">
        <f t="shared" si="7"/>
        <v>5.25</v>
      </c>
      <c r="J70" s="10">
        <f t="shared" si="8"/>
        <v>108.378425592157</v>
      </c>
      <c r="K70" s="10">
        <f t="shared" si="9"/>
        <v>235.33600985725599</v>
      </c>
      <c r="L70" s="10">
        <f t="shared" si="10"/>
        <v>126.957584265099</v>
      </c>
      <c r="M70" s="10">
        <f>J70/POWER(1+Παραδοχές!$C$8,A70-2026)</f>
        <v>10.447179383432299</v>
      </c>
      <c r="N70" s="6">
        <f>SUM($M$2:M70)</f>
        <v>860.32951544473599</v>
      </c>
      <c r="O70" s="5">
        <f>Παραδοχές!$K$18*(IF($A70&gt;=Παραδοχές!$I$4,INDEX(Παραδοχές!$C$18:$I$18,7),INDEX(Παραδοχές!$C$18:$I$18,MATCH($A70,Παραδοχές!$C$4:$I$4,1))+($A70-INDEX(Παραδοχές!$C$4:$I$4,MATCH($A70,Παραδοχές!$C$4:$I$4,1)))*(INDEX(Παραδοχές!$C$18:$I$18,MATCH($A70,Παραδοχές!$C$4:$I$4,1)+1)-INDEX(Παραδοχές!$C$18:$I$18,MATCH($A70,Παραδοχές!$C$4:$I$4,1)))/(INDEX(Παραδοχές!$C$4:$I$4,MATCH($A70,Παραδοχές!$C$4:$I$4,1)+1)-INDEX(Παραδοχές!$C$4:$I$4,MATCH($A70,Παραδοχές!$C$4:$I$4,1)))))</f>
        <v>0</v>
      </c>
      <c r="P70" s="5">
        <f>Παραδοχές!$K$19*(IF($A70&gt;=Παραδοχές!$I$4,INDEX(Παραδοχές!$C$19:$I$19,7),INDEX(Παραδοχές!$C$19:$I$19,MATCH($A70,Παραδοχές!$C$4:$I$4,1))+($A70-INDEX(Παραδοχές!$C$4:$I$4,MATCH($A70,Παραδοχές!$C$4:$I$4,1)))*(INDEX(Παραδοχές!$C$19:$I$19,MATCH($A70,Παραδοχές!$C$4:$I$4,1)+1)-INDEX(Παραδοχές!$C$19:$I$19,MATCH($A70,Παραδοχές!$C$4:$I$4,1)))/(INDEX(Παραδοχές!$C$4:$I$4,MATCH($A70,Παραδοχές!$C$4:$I$4,1)+1)-INDEX(Παραδοχές!$C$4:$I$4,MATCH($A70,Παραδοχές!$C$4:$I$4,1)))))</f>
        <v>0</v>
      </c>
      <c r="Q70" s="5">
        <f>Παραδοχές!$K$20*(IF($A70&gt;=Παραδοχές!$I$4,INDEX(Παραδοχές!$C$20:$I$20,7),INDEX(Παραδοχές!$C$20:$I$20,MATCH($A70,Παραδοχές!$C$4:$I$4,1))+($A70-INDEX(Παραδοχές!$C$4:$I$4,MATCH($A70,Παραδοχές!$C$4:$I$4,1)))*(INDEX(Παραδοχές!$C$20:$I$20,MATCH($A70,Παραδοχές!$C$4:$I$4,1)+1)-INDEX(Παραδοχές!$C$20:$I$20,MATCH($A70,Παραδοχές!$C$4:$I$4,1)))/(INDEX(Παραδοχές!$C$4:$I$4,MATCH($A70,Παραδοχές!$C$4:$I$4,1)+1)-INDEX(Παραδοχές!$C$4:$I$4,MATCH($A70,Παραδοχές!$C$4:$I$4,1)))))</f>
        <v>0</v>
      </c>
      <c r="R70" s="5">
        <f>Παραδοχές!$K$21*(IF($A70&gt;=Παραδοχές!$I$4,INDEX(Παραδοχές!$C$21:$I$21,7),INDEX(Παραδοχές!$C$21:$I$21,MATCH($A70,Παραδοχές!$C$4:$I$4,1))+($A70-INDEX(Παραδοχές!$C$4:$I$4,MATCH($A70,Παραδοχές!$C$4:$I$4,1)))*(INDEX(Παραδοχές!$C$21:$I$21,MATCH($A70,Παραδοχές!$C$4:$I$4,1)+1)-INDEX(Παραδοχές!$C$21:$I$21,MATCH($A70,Παραδοχές!$C$4:$I$4,1)))/(INDEX(Παραδοχές!$C$4:$I$4,MATCH($A70,Παραδοχές!$C$4:$I$4,1)+1)-INDEX(Παραδοχές!$C$4:$I$4,MATCH($A70,Παραδοχές!$C$4:$I$4,1)))))</f>
        <v>0</v>
      </c>
      <c r="S70" s="5">
        <f>Παραδοχές!$K$22*(IF($A70&gt;=Παραδοχές!$I$4,INDEX(Παραδοχές!$C$22:$I$22,7),INDEX(Παραδοχές!$C$22:$I$22,MATCH($A70,Παραδοχές!$C$4:$I$4,1))+($A70-INDEX(Παραδοχές!$C$4:$I$4,MATCH($A70,Παραδοχές!$C$4:$I$4,1)))*(INDEX(Παραδοχές!$C$22:$I$22,MATCH($A70,Παραδοχές!$C$4:$I$4,1)+1)-INDEX(Παραδοχές!$C$22:$I$22,MATCH($A70,Παραδοχές!$C$4:$I$4,1)))/(INDEX(Παραδοχές!$C$4:$I$4,MATCH($A70,Παραδοχές!$C$4:$I$4,1)+1)-INDEX(Παραδοχές!$C$4:$I$4,MATCH($A70,Παραδοχές!$C$4:$I$4,1)))))</f>
        <v>0</v>
      </c>
      <c r="T70" s="6">
        <f>IF($A70&gt;=Παραδοχές!$I$4,INDEX(Παραδοχές!$C$26:$I$26,7),INDEX(Παραδοχές!$C$26:$I$26,MATCH($A70,Παραδοχές!$C$4:$I$4,1))+($A70-INDEX(Παραδοχές!$C$4:$I$4,MATCH($A70,Παραδοχές!$C$4:$I$4,1)))*(INDEX(Παραδοχές!$C$26:$I$26,MATCH($A70,Παραδοχές!$C$4:$I$4,1)+1)-INDEX(Παραδοχές!$C$26:$I$26,MATCH($A70,Παραδοχές!$C$4:$I$4,1)))/(INDEX(Παραδοχές!$C$4:$I$4,MATCH($A70,Παραδοχές!$C$4:$I$4,1)+1)-INDEX(Παραδοχές!$C$4:$I$4,MATCH($A70,Παραδοχές!$C$4:$I$4,1))))</f>
        <v>2511</v>
      </c>
      <c r="U70" s="6">
        <f>IF($A70&gt;=Παραδοχές!$I$4,INDEX(Παραδοχές!$C$27:$I$27,7),INDEX(Παραδοχές!$C$27:$I$27,MATCH($A70,Παραδοχές!$C$4:$I$4,1))+($A70-INDEX(Παραδοχές!$C$4:$I$4,MATCH($A70,Παραδοχές!$C$4:$I$4,1)))*(INDEX(Παραδοχές!$C$27:$I$27,MATCH($A70,Παραδοχές!$C$4:$I$4,1)+1)-INDEX(Παραδοχές!$C$27:$I$27,MATCH($A70,Παραδοχές!$C$4:$I$4,1)))/(INDEX(Παραδοχές!$C$4:$I$4,MATCH($A70,Παραδοχές!$C$4:$I$4,1)+1)-INDEX(Παραδοχές!$C$4:$I$4,MATCH($A70,Παραδοχές!$C$4:$I$4,1))))</f>
        <v>3749</v>
      </c>
      <c r="V70" s="12">
        <f>IF($A70&gt;=Παραδοχές!$I$4,INDEX(Παραδοχές!$C$28:$I$28,7),INDEX(Παραδοχές!$C$28:$I$28,MATCH($A70,Παραδοχές!$C$4:$I$4,1))+($A70-INDEX(Παραδοχές!$C$4:$I$4,MATCH($A70,Παραδοχές!$C$4:$I$4,1)))*(INDEX(Παραδοχές!$C$28:$I$28,MATCH($A70,Παραδοχές!$C$4:$I$4,1)+1)-INDEX(Παραδοχές!$C$28:$I$28,MATCH($A70,Παραδοχές!$C$4:$I$4,1)))/(INDEX(Παραδοχές!$C$4:$I$4,MATCH($A70,Παραδοχές!$C$4:$I$4,1)+1)-INDEX(Παραδοχές!$C$4:$I$4,MATCH($A70,Παραδοχές!$C$4:$I$4,1))))</f>
        <v>66</v>
      </c>
      <c r="W70" s="13">
        <f>1/POWER(1+Παραδοχές!$C$8,A70-2026)</f>
        <v>9.6395378751361394E-2</v>
      </c>
      <c r="X70" s="5">
        <f>IF($A70&gt;=Παραδοχές!$I$4,INDEX(Παραδοχές!$C$34:$I$34,7),INDEX(Παραδοχές!$C$34:$I$34,MATCH($A70,Παραδοχές!$C$4:$I$4,1))+($A70-INDEX(Παραδοχές!$C$4:$I$4,MATCH($A70,Παραδοχές!$C$4:$I$4,1)))*(INDEX(Παραδοχές!$C$34:$I$34,MATCH($A70,Παραδοχές!$C$4:$I$4,1)+1)-INDEX(Παραδοχές!$C$34:$I$34,MATCH($A70,Παραδοχές!$C$4:$I$4,1)))/(INDEX(Παραδοχές!$C$4:$I$4,MATCH($A70,Παραδοχές!$C$4:$I$4,1)+1)-INDEX(Παραδοχές!$C$4:$I$4,MATCH($A70,Παραδοχές!$C$4:$I$4,1))))</f>
        <v>-1</v>
      </c>
      <c r="Y70" s="5">
        <f>IF($A70&gt;=Παραδοχές!$I$4,INDEX(Παραδοχές!$C$35:$I$35,7),INDEX(Παραδοχές!$C$35:$I$35,MATCH($A70,Παραδοχές!$C$4:$I$4,1))+($A70-INDEX(Παραδοχές!$C$4:$I$4,MATCH($A70,Παραδοχές!$C$4:$I$4,1)))*(INDEX(Παραδοχές!$C$35:$I$35,MATCH($A70,Παραδοχές!$C$4:$I$4,1)+1)-INDEX(Παραδοχές!$C$35:$I$35,MATCH($A70,Παραδοχές!$C$4:$I$4,1)))/(INDEX(Παραδοχές!$C$4:$I$4,MATCH($A70,Παραδοχές!$C$4:$I$4,1)+1)-INDEX(Παραδοχές!$C$4:$I$4,MATCH($A70,Παραδοχές!$C$4:$I$4,1))))</f>
        <v>-0.45</v>
      </c>
      <c r="Z70" s="5">
        <f>IF($A70&gt;=Παραδοχές!$I$4,INDEX(Παραδοχές!$C$36:$I$36,7),INDEX(Παραδοχές!$C$36:$I$36,MATCH($A70,Παραδοχές!$C$4:$I$4,1))+($A70-INDEX(Παραδοχές!$C$4:$I$4,MATCH($A70,Παραδοχές!$C$4:$I$4,1)))*(INDEX(Παραδοχές!$C$36:$I$36,MATCH($A70,Παραδοχές!$C$4:$I$4,1)+1)-INDEX(Παραδοχές!$C$36:$I$36,MATCH($A70,Παραδοχές!$C$4:$I$4,1)))/(INDEX(Παραδοχές!$C$4:$I$4,MATCH($A70,Παραδοχές!$C$4:$I$4,1)+1)-INDEX(Παραδοχές!$C$4:$I$4,MATCH($A70,Παραδοχές!$C$4:$I$4,1))))</f>
        <v>-0.1</v>
      </c>
      <c r="AA70" s="5">
        <f>IF($A70&gt;=Παραδοχές!$I$4,INDEX(Παραδοχές!$C$37:$I$37,7),INDEX(Παραδοχές!$C$37:$I$37,MATCH($A70,Παραδοχές!$C$4:$I$4,1))+($A70-INDEX(Παραδοχές!$C$4:$I$4,MATCH($A70,Παραδοχές!$C$4:$I$4,1)))*(INDEX(Παραδοχές!$C$37:$I$37,MATCH($A70,Παραδοχές!$C$4:$I$4,1)+1)-INDEX(Παραδοχές!$C$37:$I$37,MATCH($A70,Παραδοχές!$C$4:$I$4,1)))/(INDEX(Παραδοχές!$C$4:$I$4,MATCH($A70,Παραδοχές!$C$4:$I$4,1)+1)-INDEX(Παραδοχές!$C$4:$I$4,MATCH($A70,Παραδοχές!$C$4:$I$4,1))))</f>
        <v>-0.7</v>
      </c>
      <c r="AB70" s="5">
        <f>IF($A70&gt;=Παραδοχές!$I$4,INDEX(Παραδοχές!$C$38:$I$38,7),INDEX(Παραδοχές!$C$38:$I$38,MATCH($A70,Παραδοχές!$C$4:$I$4,1))+($A70-INDEX(Παραδοχές!$C$4:$I$4,MATCH($A70,Παραδοχές!$C$4:$I$4,1)))*(INDEX(Παραδοχές!$C$38:$I$38,MATCH($A70,Παραδοχές!$C$4:$I$4,1)+1)-INDEX(Παραδοχές!$C$38:$I$38,MATCH($A70,Παραδοχές!$C$4:$I$4,1)))/(INDEX(Παραδοχές!$C$4:$I$4,MATCH($A70,Παραδοχές!$C$4:$I$4,1)+1)-INDEX(Παραδοχές!$C$4:$I$4,MATCH($A70,Παραδοχές!$C$4:$I$4,1))))</f>
        <v>-0.2</v>
      </c>
      <c r="AC70" s="5">
        <f>IF($A70&gt;=Παραδοχές!$I$4,INDEX(Παραδοχές!$C$39:$I$39,7),INDEX(Παραδοχές!$C$39:$I$39,MATCH($A70,Παραδοχές!$C$4:$I$4,1))+($A70-INDEX(Παραδοχές!$C$4:$I$4,MATCH($A70,Παραδοχές!$C$4:$I$4,1)))*(INDEX(Παραδοχές!$C$39:$I$39,MATCH($A70,Παραδοχές!$C$4:$I$4,1)+1)-INDEX(Παραδοχές!$C$39:$I$39,MATCH($A70,Παραδοχές!$C$4:$I$4,1)))/(INDEX(Παραδοχές!$C$4:$I$4,MATCH($A70,Παραδοχές!$C$4:$I$4,1)+1)-INDEX(Παραδοχές!$C$4:$I$4,MATCH($A70,Παραδοχές!$C$4:$I$4,1))))</f>
        <v>-0.15</v>
      </c>
      <c r="AD70" s="5">
        <f>IF($A70&gt;=Παραδοχές!$I$4,INDEX(Παραδοχές!$C$40:$I$40,7),INDEX(Παραδοχές!$C$40:$I$40,MATCH($A70,Παραδοχές!$C$4:$I$4,1))+($A70-INDEX(Παραδοχές!$C$4:$I$4,MATCH($A70,Παραδοχές!$C$4:$I$4,1)))*(INDEX(Παραδοχές!$C$40:$I$40,MATCH($A70,Παραδοχές!$C$4:$I$4,1)+1)-INDEX(Παραδοχές!$C$40:$I$40,MATCH($A70,Παραδοχές!$C$4:$I$4,1)))/(INDEX(Παραδοχές!$C$4:$I$4,MATCH($A70,Παραδοχές!$C$4:$I$4,1)+1)-INDEX(Παραδοχές!$C$4:$I$4,MATCH($A70,Παραδοχές!$C$4:$I$4,1))))</f>
        <v>-0.12</v>
      </c>
      <c r="AE70" s="5">
        <f>IF($A70&gt;=Παραδοχές!$I$4,INDEX(Παραδοχές!$C$41:$I$41,7),INDEX(Παραδοχές!$C$41:$I$41,MATCH($A70,Παραδοχές!$C$4:$I$4,1))+($A70-INDEX(Παραδοχές!$C$4:$I$4,MATCH($A70,Παραδοχές!$C$4:$I$4,1)))*(INDEX(Παραδοχές!$C$41:$I$41,MATCH($A70,Παραδοχές!$C$4:$I$4,1)+1)-INDEX(Παραδοχές!$C$41:$I$41,MATCH($A70,Παραδοχές!$C$4:$I$4,1)))/(INDEX(Παραδοχές!$C$4:$I$4,MATCH($A70,Παραδοχές!$C$4:$I$4,1)+1)-INDEX(Παραδοχές!$C$4:$I$4,MATCH($A70,Παραδοχές!$C$4:$I$4,1))))</f>
        <v>2.2000000000000002</v>
      </c>
      <c r="AF70" s="5">
        <f>IF($A70&gt;=Παραδοχές!$I$4,INDEX(Παραδοχές!$C$42:$I$42,7),INDEX(Παραδοχές!$C$42:$I$42,MATCH($A70,Παραδοχές!$C$4:$I$4,1))+($A70-INDEX(Παραδοχές!$C$4:$I$4,MATCH($A70,Παραδοχές!$C$4:$I$4,1)))*(INDEX(Παραδοχές!$C$42:$I$42,MATCH($A70,Παραδοχές!$C$4:$I$4,1)+1)-INDEX(Παραδοχές!$C$42:$I$42,MATCH($A70,Παραδοχές!$C$4:$I$4,1)))/(INDEX(Παραδοχές!$C$4:$I$4,MATCH($A70,Παραδοχές!$C$4:$I$4,1)+1)-INDEX(Παραδοχές!$C$4:$I$4,MATCH($A70,Παραδοχές!$C$4:$I$4,1))))</f>
        <v>-1</v>
      </c>
    </row>
    <row r="71" spans="1:32" ht="15" customHeight="1" x14ac:dyDescent="0.25">
      <c r="A71" s="4">
        <v>2095</v>
      </c>
      <c r="B71" s="5">
        <f>IF($A71&gt;=Παραδοχές!$I$4,INDEX(Παραδοχές!$C$5:$I$5,7),INDEX(Παραδοχές!$C$5:$I$5,MATCH($A71,Παραδοχές!$C$4:$I$4,1))+($A71-INDEX(Παραδοχές!$C$4:$I$4,MATCH($A71,Παραδοχές!$C$4:$I$4,1)))*(INDEX(Παραδοχές!$C$5:$I$5,MATCH($A71,Παραδοχές!$C$4:$I$4,1)+1)-INDEX(Παραδοχές!$C$5:$I$5,MATCH($A71,Παραδοχές!$C$4:$I$4,1)))/(INDEX(Παραδοχές!$C$4:$I$4,MATCH($A71,Παραδοχές!$C$4:$I$4,1)+1)-INDEX(Παραδοχές!$C$4:$I$4,MATCH($A71,Παραδοχές!$C$4:$I$4,1))))</f>
        <v>1.2</v>
      </c>
      <c r="C71" s="5">
        <f>IF($A71&gt;=Παραδοχές!$I$4,INDEX(Παραδοχές!$C$6:$I$6,7),INDEX(Παραδοχές!$C$6:$I$6,MATCH($A71,Παραδοχές!$C$4:$I$4,1))+($A71-INDEX(Παραδοχές!$C$4:$I$4,MATCH($A71,Παραδοχές!$C$4:$I$4,1)))*(INDEX(Παραδοχές!$C$6:$I$6,MATCH($A71,Παραδοχές!$C$4:$I$4,1)+1)-INDEX(Παραδοχές!$C$6:$I$6,MATCH($A71,Παραδοχές!$C$4:$I$4,1)))/(INDEX(Παραδοχές!$C$4:$I$4,MATCH($A71,Παραδοχές!$C$4:$I$4,1)+1)-INDEX(Παραδοχές!$C$4:$I$4,MATCH($A71,Παραδοχές!$C$4:$I$4,1))))</f>
        <v>2</v>
      </c>
      <c r="D71" s="6">
        <f>D70*(1+(B71+C71)/100)</f>
        <v>2130.4101944972699</v>
      </c>
      <c r="E71" s="5">
        <f>CHOOSE(Παραδοχές!$C$15,IF($A71&gt;=Παραδοχές!$I$4,INDEX(Παραδοχές!$C$11:$I$11,7),INDEX(Παραδοχές!$C$11:$I$11,MATCH($A71,Παραδοχές!$C$4:$I$4,1))+($A71-INDEX(Παραδοχές!$C$4:$I$4,MATCH($A71,Παραδοχές!$C$4:$I$4,1)))*(INDEX(Παραδοχές!$C$11:$I$11,MATCH($A71,Παραδοχές!$C$4:$I$4,1)+1)-INDEX(Παραδοχές!$C$11:$I$11,MATCH($A71,Παραδοχές!$C$4:$I$4,1)))/(INDEX(Παραδοχές!$C$4:$I$4,MATCH($A71,Παραδοχές!$C$4:$I$4,1)+1)-INDEX(Παραδοχές!$C$4:$I$4,MATCH($A71,Παραδοχές!$C$4:$I$4,1)))),IF($A71&gt;=Παραδοχές!$I$4,INDEX(Παραδοχές!$C$12:$I$12,7),INDEX(Παραδοχές!$C$12:$I$12,MATCH($A71,Παραδοχές!$C$4:$I$4,1))+($A71-INDEX(Παραδοχές!$C$4:$I$4,MATCH($A71,Παραδοχές!$C$4:$I$4,1)))*(INDEX(Παραδοχές!$C$12:$I$12,MATCH($A71,Παραδοχές!$C$4:$I$4,1)+1)-INDEX(Παραδοχές!$C$12:$I$12,MATCH($A71,Παραδοχές!$C$4:$I$4,1)))/(INDEX(Παραδοχές!$C$4:$I$4,MATCH($A71,Παραδοχές!$C$4:$I$4,1)+1)-INDEX(Παραδοχές!$C$4:$I$4,MATCH($A71,Παραδοχές!$C$4:$I$4,1)))))</f>
        <v>11.4</v>
      </c>
      <c r="F71" s="5">
        <f>SUM(O71:S71)+Παραδοχές!$K$34*(X71+IF($A71&gt;=2027,Παραδοχές!$J$34,0))+Παραδοχές!$K$35*(Y71+IF($A71&gt;=2027,Παραδοχές!$J$35,0))+Παραδοχές!$K$36*(Z71+IF($A71&gt;=2027,Παραδοχές!$J$36,0))+Παραδοχές!$K$37*(AA71+IF($A71&gt;=2027,Παραδοχές!$J$37,0))+Παραδοχές!$K$38*(AB71+IF($A71&gt;=2027,Παραδοχές!$J$38,0))+Παραδοχές!$K$39*(AC71+IF($A71&gt;=2027,Παραδοχές!$J$39,0))+Παραδοχές!$K$40*(AD71+IF($A71&gt;=2027,Παραδοχές!$J$40,0))+Παραδοχές!$K$41*(AE71+IF($A71&gt;=2027,Παραδοχές!$J$41,0))+Παραδοχές!$K$42*(AF71+IF($A71&gt;=2027,Παραδοχές!$J$42,0))</f>
        <v>0</v>
      </c>
      <c r="G71" s="5">
        <f t="shared" si="6"/>
        <v>11.4</v>
      </c>
      <c r="H71" s="5">
        <f>CHOOSE(Παραδοχές!$C$15,IF($A71&gt;=Παραδοχές!$I$4,INDEX(Παραδοχές!$C$13:$I$13,7),INDEX(Παραδοχές!$C$13:$I$13,MATCH($A71,Παραδοχές!$C$4:$I$4,1))+($A71-INDEX(Παραδοχές!$C$4:$I$4,MATCH($A71,Παραδοχές!$C$4:$I$4,1)))*(INDEX(Παραδοχές!$C$13:$I$13,MATCH($A71,Παραδοχές!$C$4:$I$4,1)+1)-INDEX(Παραδοχές!$C$13:$I$13,MATCH($A71,Παραδοχές!$C$4:$I$4,1)))/(INDEX(Παραδοχές!$C$4:$I$4,MATCH($A71,Παραδοχές!$C$4:$I$4,1)+1)-INDEX(Παραδοχές!$C$4:$I$4,MATCH($A71,Παραδοχές!$C$4:$I$4,1)))),IF($A71&gt;=Παραδοχές!$I$4,INDEX(Παραδοχές!$C$14:$I$14,7),INDEX(Παραδοχές!$C$14:$I$14,MATCH($A71,Παραδοχές!$C$4:$I$4,1))+($A71-INDEX(Παραδοχές!$C$4:$I$4,MATCH($A71,Παραδοχές!$C$4:$I$4,1)))*(INDEX(Παραδοχές!$C$14:$I$14,MATCH($A71,Παραδοχές!$C$4:$I$4,1)+1)-INDEX(Παραδοχές!$C$14:$I$14,MATCH($A71,Παραδοχές!$C$4:$I$4,1)))/(INDEX(Παραδοχές!$C$4:$I$4,MATCH($A71,Παραδοχές!$C$4:$I$4,1)+1)-INDEX(Παραδοχές!$C$4:$I$4,MATCH($A71,Παραδοχές!$C$4:$I$4,1)))))</f>
        <v>6.15</v>
      </c>
      <c r="I71" s="5">
        <f t="shared" si="7"/>
        <v>5.25</v>
      </c>
      <c r="J71" s="10">
        <f t="shared" si="8"/>
        <v>111.846535211107</v>
      </c>
      <c r="K71" s="10">
        <f t="shared" si="9"/>
        <v>242.86676217268899</v>
      </c>
      <c r="L71" s="10">
        <f t="shared" si="10"/>
        <v>131.02022696158201</v>
      </c>
      <c r="M71" s="10">
        <f>J71/POWER(1+Παραδοχές!$C$8,A71-2026)</f>
        <v>10.41689770406</v>
      </c>
      <c r="N71" s="6">
        <f>SUM($M$2:M71)</f>
        <v>870.74641314879602</v>
      </c>
      <c r="O71" s="5">
        <f>Παραδοχές!$K$18*(IF($A71&gt;=Παραδοχές!$I$4,INDEX(Παραδοχές!$C$18:$I$18,7),INDEX(Παραδοχές!$C$18:$I$18,MATCH($A71,Παραδοχές!$C$4:$I$4,1))+($A71-INDEX(Παραδοχές!$C$4:$I$4,MATCH($A71,Παραδοχές!$C$4:$I$4,1)))*(INDEX(Παραδοχές!$C$18:$I$18,MATCH($A71,Παραδοχές!$C$4:$I$4,1)+1)-INDEX(Παραδοχές!$C$18:$I$18,MATCH($A71,Παραδοχές!$C$4:$I$4,1)))/(INDEX(Παραδοχές!$C$4:$I$4,MATCH($A71,Παραδοχές!$C$4:$I$4,1)+1)-INDEX(Παραδοχές!$C$4:$I$4,MATCH($A71,Παραδοχές!$C$4:$I$4,1)))))</f>
        <v>0</v>
      </c>
      <c r="P71" s="5">
        <f>Παραδοχές!$K$19*(IF($A71&gt;=Παραδοχές!$I$4,INDEX(Παραδοχές!$C$19:$I$19,7),INDEX(Παραδοχές!$C$19:$I$19,MATCH($A71,Παραδοχές!$C$4:$I$4,1))+($A71-INDEX(Παραδοχές!$C$4:$I$4,MATCH($A71,Παραδοχές!$C$4:$I$4,1)))*(INDEX(Παραδοχές!$C$19:$I$19,MATCH($A71,Παραδοχές!$C$4:$I$4,1)+1)-INDEX(Παραδοχές!$C$19:$I$19,MATCH($A71,Παραδοχές!$C$4:$I$4,1)))/(INDEX(Παραδοχές!$C$4:$I$4,MATCH($A71,Παραδοχές!$C$4:$I$4,1)+1)-INDEX(Παραδοχές!$C$4:$I$4,MATCH($A71,Παραδοχές!$C$4:$I$4,1)))))</f>
        <v>0</v>
      </c>
      <c r="Q71" s="5">
        <f>Παραδοχές!$K$20*(IF($A71&gt;=Παραδοχές!$I$4,INDEX(Παραδοχές!$C$20:$I$20,7),INDEX(Παραδοχές!$C$20:$I$20,MATCH($A71,Παραδοχές!$C$4:$I$4,1))+($A71-INDEX(Παραδοχές!$C$4:$I$4,MATCH($A71,Παραδοχές!$C$4:$I$4,1)))*(INDEX(Παραδοχές!$C$20:$I$20,MATCH($A71,Παραδοχές!$C$4:$I$4,1)+1)-INDEX(Παραδοχές!$C$20:$I$20,MATCH($A71,Παραδοχές!$C$4:$I$4,1)))/(INDEX(Παραδοχές!$C$4:$I$4,MATCH($A71,Παραδοχές!$C$4:$I$4,1)+1)-INDEX(Παραδοχές!$C$4:$I$4,MATCH($A71,Παραδοχές!$C$4:$I$4,1)))))</f>
        <v>0</v>
      </c>
      <c r="R71" s="5">
        <f>Παραδοχές!$K$21*(IF($A71&gt;=Παραδοχές!$I$4,INDEX(Παραδοχές!$C$21:$I$21,7),INDEX(Παραδοχές!$C$21:$I$21,MATCH($A71,Παραδοχές!$C$4:$I$4,1))+($A71-INDEX(Παραδοχές!$C$4:$I$4,MATCH($A71,Παραδοχές!$C$4:$I$4,1)))*(INDEX(Παραδοχές!$C$21:$I$21,MATCH($A71,Παραδοχές!$C$4:$I$4,1)+1)-INDEX(Παραδοχές!$C$21:$I$21,MATCH($A71,Παραδοχές!$C$4:$I$4,1)))/(INDEX(Παραδοχές!$C$4:$I$4,MATCH($A71,Παραδοχές!$C$4:$I$4,1)+1)-INDEX(Παραδοχές!$C$4:$I$4,MATCH($A71,Παραδοχές!$C$4:$I$4,1)))))</f>
        <v>0</v>
      </c>
      <c r="S71" s="5">
        <f>Παραδοχές!$K$22*(IF($A71&gt;=Παραδοχές!$I$4,INDEX(Παραδοχές!$C$22:$I$22,7),INDEX(Παραδοχές!$C$22:$I$22,MATCH($A71,Παραδοχές!$C$4:$I$4,1))+($A71-INDEX(Παραδοχές!$C$4:$I$4,MATCH($A71,Παραδοχές!$C$4:$I$4,1)))*(INDEX(Παραδοχές!$C$22:$I$22,MATCH($A71,Παραδοχές!$C$4:$I$4,1)+1)-INDEX(Παραδοχές!$C$22:$I$22,MATCH($A71,Παραδοχές!$C$4:$I$4,1)))/(INDEX(Παραδοχές!$C$4:$I$4,MATCH($A71,Παραδοχές!$C$4:$I$4,1)+1)-INDEX(Παραδοχές!$C$4:$I$4,MATCH($A71,Παραδοχές!$C$4:$I$4,1)))))</f>
        <v>0</v>
      </c>
      <c r="T71" s="6">
        <f>IF($A71&gt;=Παραδοχές!$I$4,INDEX(Παραδοχές!$C$26:$I$26,7),INDEX(Παραδοχές!$C$26:$I$26,MATCH($A71,Παραδοχές!$C$4:$I$4,1))+($A71-INDEX(Παραδοχές!$C$4:$I$4,MATCH($A71,Παραδοχές!$C$4:$I$4,1)))*(INDEX(Παραδοχές!$C$26:$I$26,MATCH($A71,Παραδοχές!$C$4:$I$4,1)+1)-INDEX(Παραδοχές!$C$26:$I$26,MATCH($A71,Παραδοχές!$C$4:$I$4,1)))/(INDEX(Παραδοχές!$C$4:$I$4,MATCH($A71,Παραδοχές!$C$4:$I$4,1)+1)-INDEX(Παραδοχές!$C$4:$I$4,MATCH($A71,Παραδοχές!$C$4:$I$4,1))))</f>
        <v>2511</v>
      </c>
      <c r="U71" s="6">
        <f>IF($A71&gt;=Παραδοχές!$I$4,INDEX(Παραδοχές!$C$27:$I$27,7),INDEX(Παραδοχές!$C$27:$I$27,MATCH($A71,Παραδοχές!$C$4:$I$4,1))+($A71-INDEX(Παραδοχές!$C$4:$I$4,MATCH($A71,Παραδοχές!$C$4:$I$4,1)))*(INDEX(Παραδοχές!$C$27:$I$27,MATCH($A71,Παραδοχές!$C$4:$I$4,1)+1)-INDEX(Παραδοχές!$C$27:$I$27,MATCH($A71,Παραδοχές!$C$4:$I$4,1)))/(INDEX(Παραδοχές!$C$4:$I$4,MATCH($A71,Παραδοχές!$C$4:$I$4,1)+1)-INDEX(Παραδοχές!$C$4:$I$4,MATCH($A71,Παραδοχές!$C$4:$I$4,1))))</f>
        <v>3749</v>
      </c>
      <c r="V71" s="12">
        <f>IF($A71&gt;=Παραδοχές!$I$4,INDEX(Παραδοχές!$C$28:$I$28,7),INDEX(Παραδοχές!$C$28:$I$28,MATCH($A71,Παραδοχές!$C$4:$I$4,1))+($A71-INDEX(Παραδοχές!$C$4:$I$4,MATCH($A71,Παραδοχές!$C$4:$I$4,1)))*(INDEX(Παραδοχές!$C$28:$I$28,MATCH($A71,Παραδοχές!$C$4:$I$4,1)+1)-INDEX(Παραδοχές!$C$28:$I$28,MATCH($A71,Παραδοχές!$C$4:$I$4,1)))/(INDEX(Παραδοχές!$C$4:$I$4,MATCH($A71,Παραδοχές!$C$4:$I$4,1)+1)-INDEX(Παραδοχές!$C$4:$I$4,MATCH($A71,Παραδοχές!$C$4:$I$4,1))))</f>
        <v>66</v>
      </c>
      <c r="W71" s="13">
        <f>1/POWER(1+Παραδοχές!$C$8,A71-2026)</f>
        <v>9.3135631643827502E-2</v>
      </c>
      <c r="X71" s="5">
        <f>IF($A71&gt;=Παραδοχές!$I$4,INDEX(Παραδοχές!$C$34:$I$34,7),INDEX(Παραδοχές!$C$34:$I$34,MATCH($A71,Παραδοχές!$C$4:$I$4,1))+($A71-INDEX(Παραδοχές!$C$4:$I$4,MATCH($A71,Παραδοχές!$C$4:$I$4,1)))*(INDEX(Παραδοχές!$C$34:$I$34,MATCH($A71,Παραδοχές!$C$4:$I$4,1)+1)-INDEX(Παραδοχές!$C$34:$I$34,MATCH($A71,Παραδοχές!$C$4:$I$4,1)))/(INDEX(Παραδοχές!$C$4:$I$4,MATCH($A71,Παραδοχές!$C$4:$I$4,1)+1)-INDEX(Παραδοχές!$C$4:$I$4,MATCH($A71,Παραδοχές!$C$4:$I$4,1))))</f>
        <v>-1</v>
      </c>
      <c r="Y71" s="5">
        <f>IF($A71&gt;=Παραδοχές!$I$4,INDEX(Παραδοχές!$C$35:$I$35,7),INDEX(Παραδοχές!$C$35:$I$35,MATCH($A71,Παραδοχές!$C$4:$I$4,1))+($A71-INDEX(Παραδοχές!$C$4:$I$4,MATCH($A71,Παραδοχές!$C$4:$I$4,1)))*(INDEX(Παραδοχές!$C$35:$I$35,MATCH($A71,Παραδοχές!$C$4:$I$4,1)+1)-INDEX(Παραδοχές!$C$35:$I$35,MATCH($A71,Παραδοχές!$C$4:$I$4,1)))/(INDEX(Παραδοχές!$C$4:$I$4,MATCH($A71,Παραδοχές!$C$4:$I$4,1)+1)-INDEX(Παραδοχές!$C$4:$I$4,MATCH($A71,Παραδοχές!$C$4:$I$4,1))))</f>
        <v>-0.45</v>
      </c>
      <c r="Z71" s="5">
        <f>IF($A71&gt;=Παραδοχές!$I$4,INDEX(Παραδοχές!$C$36:$I$36,7),INDEX(Παραδοχές!$C$36:$I$36,MATCH($A71,Παραδοχές!$C$4:$I$4,1))+($A71-INDEX(Παραδοχές!$C$4:$I$4,MATCH($A71,Παραδοχές!$C$4:$I$4,1)))*(INDEX(Παραδοχές!$C$36:$I$36,MATCH($A71,Παραδοχές!$C$4:$I$4,1)+1)-INDEX(Παραδοχές!$C$36:$I$36,MATCH($A71,Παραδοχές!$C$4:$I$4,1)))/(INDEX(Παραδοχές!$C$4:$I$4,MATCH($A71,Παραδοχές!$C$4:$I$4,1)+1)-INDEX(Παραδοχές!$C$4:$I$4,MATCH($A71,Παραδοχές!$C$4:$I$4,1))))</f>
        <v>-0.1</v>
      </c>
      <c r="AA71" s="5">
        <f>IF($A71&gt;=Παραδοχές!$I$4,INDEX(Παραδοχές!$C$37:$I$37,7),INDEX(Παραδοχές!$C$37:$I$37,MATCH($A71,Παραδοχές!$C$4:$I$4,1))+($A71-INDEX(Παραδοχές!$C$4:$I$4,MATCH($A71,Παραδοχές!$C$4:$I$4,1)))*(INDEX(Παραδοχές!$C$37:$I$37,MATCH($A71,Παραδοχές!$C$4:$I$4,1)+1)-INDEX(Παραδοχές!$C$37:$I$37,MATCH($A71,Παραδοχές!$C$4:$I$4,1)))/(INDEX(Παραδοχές!$C$4:$I$4,MATCH($A71,Παραδοχές!$C$4:$I$4,1)+1)-INDEX(Παραδοχές!$C$4:$I$4,MATCH($A71,Παραδοχές!$C$4:$I$4,1))))</f>
        <v>-0.7</v>
      </c>
      <c r="AB71" s="5">
        <f>IF($A71&gt;=Παραδοχές!$I$4,INDEX(Παραδοχές!$C$38:$I$38,7),INDEX(Παραδοχές!$C$38:$I$38,MATCH($A71,Παραδοχές!$C$4:$I$4,1))+($A71-INDEX(Παραδοχές!$C$4:$I$4,MATCH($A71,Παραδοχές!$C$4:$I$4,1)))*(INDEX(Παραδοχές!$C$38:$I$38,MATCH($A71,Παραδοχές!$C$4:$I$4,1)+1)-INDEX(Παραδοχές!$C$38:$I$38,MATCH($A71,Παραδοχές!$C$4:$I$4,1)))/(INDEX(Παραδοχές!$C$4:$I$4,MATCH($A71,Παραδοχές!$C$4:$I$4,1)+1)-INDEX(Παραδοχές!$C$4:$I$4,MATCH($A71,Παραδοχές!$C$4:$I$4,1))))</f>
        <v>-0.2</v>
      </c>
      <c r="AC71" s="5">
        <f>IF($A71&gt;=Παραδοχές!$I$4,INDEX(Παραδοχές!$C$39:$I$39,7),INDEX(Παραδοχές!$C$39:$I$39,MATCH($A71,Παραδοχές!$C$4:$I$4,1))+($A71-INDEX(Παραδοχές!$C$4:$I$4,MATCH($A71,Παραδοχές!$C$4:$I$4,1)))*(INDEX(Παραδοχές!$C$39:$I$39,MATCH($A71,Παραδοχές!$C$4:$I$4,1)+1)-INDEX(Παραδοχές!$C$39:$I$39,MATCH($A71,Παραδοχές!$C$4:$I$4,1)))/(INDEX(Παραδοχές!$C$4:$I$4,MATCH($A71,Παραδοχές!$C$4:$I$4,1)+1)-INDEX(Παραδοχές!$C$4:$I$4,MATCH($A71,Παραδοχές!$C$4:$I$4,1))))</f>
        <v>-0.15</v>
      </c>
      <c r="AD71" s="5">
        <f>IF($A71&gt;=Παραδοχές!$I$4,INDEX(Παραδοχές!$C$40:$I$40,7),INDEX(Παραδοχές!$C$40:$I$40,MATCH($A71,Παραδοχές!$C$4:$I$4,1))+($A71-INDEX(Παραδοχές!$C$4:$I$4,MATCH($A71,Παραδοχές!$C$4:$I$4,1)))*(INDEX(Παραδοχές!$C$40:$I$40,MATCH($A71,Παραδοχές!$C$4:$I$4,1)+1)-INDEX(Παραδοχές!$C$40:$I$40,MATCH($A71,Παραδοχές!$C$4:$I$4,1)))/(INDEX(Παραδοχές!$C$4:$I$4,MATCH($A71,Παραδοχές!$C$4:$I$4,1)+1)-INDEX(Παραδοχές!$C$4:$I$4,MATCH($A71,Παραδοχές!$C$4:$I$4,1))))</f>
        <v>-0.12</v>
      </c>
      <c r="AE71" s="5">
        <f>IF($A71&gt;=Παραδοχές!$I$4,INDEX(Παραδοχές!$C$41:$I$41,7),INDEX(Παραδοχές!$C$41:$I$41,MATCH($A71,Παραδοχές!$C$4:$I$4,1))+($A71-INDEX(Παραδοχές!$C$4:$I$4,MATCH($A71,Παραδοχές!$C$4:$I$4,1)))*(INDEX(Παραδοχές!$C$41:$I$41,MATCH($A71,Παραδοχές!$C$4:$I$4,1)+1)-INDEX(Παραδοχές!$C$41:$I$41,MATCH($A71,Παραδοχές!$C$4:$I$4,1)))/(INDEX(Παραδοχές!$C$4:$I$4,MATCH($A71,Παραδοχές!$C$4:$I$4,1)+1)-INDEX(Παραδοχές!$C$4:$I$4,MATCH($A71,Παραδοχές!$C$4:$I$4,1))))</f>
        <v>2.2000000000000002</v>
      </c>
      <c r="AF71" s="5">
        <f>IF($A71&gt;=Παραδοχές!$I$4,INDEX(Παραδοχές!$C$42:$I$42,7),INDEX(Παραδοχές!$C$42:$I$42,MATCH($A71,Παραδοχές!$C$4:$I$4,1))+($A71-INDEX(Παραδοχές!$C$4:$I$4,MATCH($A71,Παραδοχές!$C$4:$I$4,1)))*(INDEX(Παραδοχές!$C$42:$I$42,MATCH($A71,Παραδοχές!$C$4:$I$4,1)+1)-INDEX(Παραδοχές!$C$42:$I$42,MATCH($A71,Παραδοχές!$C$4:$I$4,1)))/(INDEX(Παραδοχές!$C$4:$I$4,MATCH($A71,Παραδοχές!$C$4:$I$4,1)+1)-INDEX(Παραδοχές!$C$4:$I$4,MATCH($A71,Παραδοχές!$C$4:$I$4,1))))</f>
        <v>-1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19"/>
  <sheetViews>
    <sheetView tabSelected="1" workbookViewId="0">
      <selection activeCell="B19" sqref="B19"/>
    </sheetView>
  </sheetViews>
  <sheetFormatPr defaultColWidth="8.7109375" defaultRowHeight="15" x14ac:dyDescent="0.25"/>
  <cols>
    <col min="1" max="1" width="2" customWidth="1"/>
    <col min="2" max="2" width="160" customWidth="1"/>
  </cols>
  <sheetData>
    <row r="1" spans="2:2" ht="15" customHeight="1" x14ac:dyDescent="0.25">
      <c r="B1" s="1" t="s">
        <v>139</v>
      </c>
    </row>
    <row r="2" spans="2:2" ht="15" customHeight="1" x14ac:dyDescent="0.25">
      <c r="B2" s="2"/>
    </row>
    <row r="3" spans="2:2" ht="15" customHeight="1" x14ac:dyDescent="0.25">
      <c r="B3" s="2" t="s">
        <v>140</v>
      </c>
    </row>
    <row r="4" spans="2:2" ht="15" customHeight="1" x14ac:dyDescent="0.25">
      <c r="B4" s="2" t="s">
        <v>141</v>
      </c>
    </row>
    <row r="5" spans="2:2" ht="15" customHeight="1" x14ac:dyDescent="0.25">
      <c r="B5" s="2" t="s">
        <v>142</v>
      </c>
    </row>
    <row r="6" spans="2:2" ht="15" customHeight="1" x14ac:dyDescent="0.25">
      <c r="B6" s="2" t="s">
        <v>143</v>
      </c>
    </row>
    <row r="7" spans="2:2" ht="15" customHeight="1" x14ac:dyDescent="0.25">
      <c r="B7" s="2"/>
    </row>
    <row r="8" spans="2:2" ht="15" customHeight="1" x14ac:dyDescent="0.25">
      <c r="B8" s="1" t="s">
        <v>144</v>
      </c>
    </row>
    <row r="9" spans="2:2" ht="15" customHeight="1" x14ac:dyDescent="0.25">
      <c r="B9" s="2" t="s">
        <v>145</v>
      </c>
    </row>
    <row r="10" spans="2:2" ht="15" customHeight="1" x14ac:dyDescent="0.25">
      <c r="B10" s="2" t="s">
        <v>146</v>
      </c>
    </row>
    <row r="11" spans="2:2" ht="15" customHeight="1" x14ac:dyDescent="0.25">
      <c r="B11" s="2" t="s">
        <v>147</v>
      </c>
    </row>
    <row r="12" spans="2:2" ht="15" customHeight="1" x14ac:dyDescent="0.25">
      <c r="B12" s="2"/>
    </row>
    <row r="13" spans="2:2" ht="15" customHeight="1" x14ac:dyDescent="0.25">
      <c r="B13" s="1" t="s">
        <v>148</v>
      </c>
    </row>
    <row r="14" spans="2:2" ht="15" customHeight="1" x14ac:dyDescent="0.25">
      <c r="B14" s="2" t="s">
        <v>149</v>
      </c>
    </row>
    <row r="15" spans="2:2" ht="15" customHeight="1" x14ac:dyDescent="0.25">
      <c r="B15" s="2" t="s">
        <v>150</v>
      </c>
    </row>
    <row r="16" spans="2:2" ht="15" customHeight="1" x14ac:dyDescent="0.25">
      <c r="B16" s="2" t="s">
        <v>151</v>
      </c>
    </row>
    <row r="17" spans="2:2" ht="15" customHeight="1" x14ac:dyDescent="0.25">
      <c r="B17" s="2" t="s">
        <v>152</v>
      </c>
    </row>
    <row r="18" spans="2:2" ht="15" customHeight="1" x14ac:dyDescent="0.25">
      <c r="B18" s="2"/>
    </row>
    <row r="19" spans="2:2" ht="15" customHeight="1" x14ac:dyDescent="0.25">
      <c r="B19" s="2" t="s">
        <v>153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Σύνοψη</vt:lpstr>
      <vt:lpstr>Παραδοχές</vt:lpstr>
      <vt:lpstr>Μοχλοί Πολιτικής</vt:lpstr>
      <vt:lpstr>Προβολή</vt:lpstr>
      <vt:lpstr>Πηγές &amp; Σημειώσεις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Βαγγέλης Πιλάλης</dc:creator>
  <cp:lastModifiedBy>Pantelis PA. Arsenis</cp:lastModifiedBy>
  <cp:revision>3</cp:revision>
  <dcterms:created xsi:type="dcterms:W3CDTF">2026-07-02T19:29:00Z</dcterms:created>
  <dcterms:modified xsi:type="dcterms:W3CDTF">2026-07-13T12:52:45Z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FD31389334EB49189E646356318CB34F_13</vt:lpwstr>
  </property>
  <property fmtid="{D5CDD505-2E9C-101B-9397-08002B2CF9AE}" pid="3" name="KSOProductBuildVer">
    <vt:lpwstr>1033-12.2.0.23206</vt:lpwstr>
  </property>
</Properties>
</file>